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isaac\Documents\0 - Webprojects\ProjectFinance Cases\PowerQuery_StripeFees\"/>
    </mc:Choice>
  </mc:AlternateContent>
  <xr:revisionPtr revIDLastSave="0" documentId="8_{A706150F-CA1F-4FCA-89F5-2549531E604B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Fee Distribution" sheetId="8" r:id="rId1"/>
    <sheet name="Fees by date" sheetId="4" r:id="rId2"/>
    <sheet name="Transformed Data QB" sheetId="7" r:id="rId3"/>
    <sheet name="Data" sheetId="3" r:id="rId4"/>
    <sheet name="Aux" sheetId="9" r:id="rId5"/>
  </sheets>
  <definedNames>
    <definedName name="_xlnm._FilterDatabase" localSheetId="1">'Fees by date'!$C$3:$G$161</definedName>
    <definedName name="ExternalData_1" localSheetId="3" hidden="1">Data!$D$4:$Y$985</definedName>
    <definedName name="ExternalData_2" localSheetId="2" hidden="1">'Transformed Data QB'!$F$4:$S$589</definedName>
    <definedName name="List_OppNames">#REF!</definedName>
    <definedName name="Path">Aux!$A$1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9" l="1" a="1"/>
  <c r="A1" i="9" s="1"/>
  <c r="G3" i="3" l="1"/>
  <c r="L5" i="3"/>
  <c r="N2" i="3"/>
  <c r="J2" i="3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297" i="7"/>
  <c r="C298" i="7"/>
  <c r="C299" i="7"/>
  <c r="C300" i="7"/>
  <c r="C301" i="7"/>
  <c r="C302" i="7"/>
  <c r="C303" i="7"/>
  <c r="C304" i="7"/>
  <c r="C305" i="7"/>
  <c r="C306" i="7"/>
  <c r="C307" i="7"/>
  <c r="C308" i="7"/>
  <c r="C309" i="7"/>
  <c r="C310" i="7"/>
  <c r="C311" i="7"/>
  <c r="C312" i="7"/>
  <c r="C313" i="7"/>
  <c r="C314" i="7"/>
  <c r="C315" i="7"/>
  <c r="C316" i="7"/>
  <c r="C317" i="7"/>
  <c r="C318" i="7"/>
  <c r="C319" i="7"/>
  <c r="C320" i="7"/>
  <c r="C321" i="7"/>
  <c r="C322" i="7"/>
  <c r="C323" i="7"/>
  <c r="C324" i="7"/>
  <c r="C325" i="7"/>
  <c r="C326" i="7"/>
  <c r="C327" i="7"/>
  <c r="C328" i="7"/>
  <c r="C329" i="7"/>
  <c r="C330" i="7"/>
  <c r="C331" i="7"/>
  <c r="C332" i="7"/>
  <c r="C333" i="7"/>
  <c r="C334" i="7"/>
  <c r="C335" i="7"/>
  <c r="C336" i="7"/>
  <c r="C337" i="7"/>
  <c r="C338" i="7"/>
  <c r="C339" i="7"/>
  <c r="C340" i="7"/>
  <c r="C341" i="7"/>
  <c r="C342" i="7"/>
  <c r="C343" i="7"/>
  <c r="C344" i="7"/>
  <c r="C345" i="7"/>
  <c r="C346" i="7"/>
  <c r="C347" i="7"/>
  <c r="C348" i="7"/>
  <c r="C349" i="7"/>
  <c r="C350" i="7"/>
  <c r="C351" i="7"/>
  <c r="C352" i="7"/>
  <c r="C353" i="7"/>
  <c r="C354" i="7"/>
  <c r="C355" i="7"/>
  <c r="C356" i="7"/>
  <c r="C357" i="7"/>
  <c r="C358" i="7"/>
  <c r="C359" i="7"/>
  <c r="C360" i="7"/>
  <c r="C361" i="7"/>
  <c r="C362" i="7"/>
  <c r="C363" i="7"/>
  <c r="C364" i="7"/>
  <c r="C365" i="7"/>
  <c r="C366" i="7"/>
  <c r="C367" i="7"/>
  <c r="C368" i="7"/>
  <c r="C369" i="7"/>
  <c r="C370" i="7"/>
  <c r="C371" i="7"/>
  <c r="C372" i="7"/>
  <c r="C373" i="7"/>
  <c r="C374" i="7"/>
  <c r="C375" i="7"/>
  <c r="C376" i="7"/>
  <c r="C377" i="7"/>
  <c r="C378" i="7"/>
  <c r="C379" i="7"/>
  <c r="C380" i="7"/>
  <c r="C381" i="7"/>
  <c r="C382" i="7"/>
  <c r="C383" i="7"/>
  <c r="C384" i="7"/>
  <c r="C385" i="7"/>
  <c r="C386" i="7"/>
  <c r="C387" i="7"/>
  <c r="C388" i="7"/>
  <c r="C389" i="7"/>
  <c r="C390" i="7"/>
  <c r="C391" i="7"/>
  <c r="C392" i="7"/>
  <c r="C393" i="7"/>
  <c r="C394" i="7"/>
  <c r="C395" i="7"/>
  <c r="C396" i="7"/>
  <c r="C397" i="7"/>
  <c r="C398" i="7"/>
  <c r="C399" i="7"/>
  <c r="C400" i="7"/>
  <c r="C401" i="7"/>
  <c r="C402" i="7"/>
  <c r="C403" i="7"/>
  <c r="C404" i="7"/>
  <c r="C405" i="7"/>
  <c r="C406" i="7"/>
  <c r="C407" i="7"/>
  <c r="C408" i="7"/>
  <c r="C409" i="7"/>
  <c r="C410" i="7"/>
  <c r="C411" i="7"/>
  <c r="C412" i="7"/>
  <c r="C413" i="7"/>
  <c r="C414" i="7"/>
  <c r="C415" i="7"/>
  <c r="C416" i="7"/>
  <c r="C417" i="7"/>
  <c r="C418" i="7"/>
  <c r="C419" i="7"/>
  <c r="C420" i="7"/>
  <c r="C421" i="7"/>
  <c r="C422" i="7"/>
  <c r="C423" i="7"/>
  <c r="C424" i="7"/>
  <c r="C425" i="7"/>
  <c r="C426" i="7"/>
  <c r="C427" i="7"/>
  <c r="C428" i="7"/>
  <c r="C429" i="7"/>
  <c r="C430" i="7"/>
  <c r="C431" i="7"/>
  <c r="C432" i="7"/>
  <c r="C433" i="7"/>
  <c r="C434" i="7"/>
  <c r="C435" i="7"/>
  <c r="C436" i="7"/>
  <c r="C437" i="7"/>
  <c r="C438" i="7"/>
  <c r="C439" i="7"/>
  <c r="C440" i="7"/>
  <c r="C441" i="7"/>
  <c r="C442" i="7"/>
  <c r="C443" i="7"/>
  <c r="C444" i="7"/>
  <c r="C445" i="7"/>
  <c r="C446" i="7"/>
  <c r="C447" i="7"/>
  <c r="C448" i="7"/>
  <c r="C449" i="7"/>
  <c r="C450" i="7"/>
  <c r="C451" i="7"/>
  <c r="C452" i="7"/>
  <c r="C453" i="7"/>
  <c r="C454" i="7"/>
  <c r="C455" i="7"/>
  <c r="C456" i="7"/>
  <c r="C457" i="7"/>
  <c r="C458" i="7"/>
  <c r="C459" i="7"/>
  <c r="C460" i="7"/>
  <c r="C461" i="7"/>
  <c r="C462" i="7"/>
  <c r="C463" i="7"/>
  <c r="C464" i="7"/>
  <c r="C465" i="7"/>
  <c r="C466" i="7"/>
  <c r="C467" i="7"/>
  <c r="C468" i="7"/>
  <c r="C469" i="7"/>
  <c r="C470" i="7"/>
  <c r="C471" i="7"/>
  <c r="C472" i="7"/>
  <c r="C473" i="7"/>
  <c r="C474" i="7"/>
  <c r="C475" i="7"/>
  <c r="C476" i="7"/>
  <c r="C477" i="7"/>
  <c r="C478" i="7"/>
  <c r="C479" i="7"/>
  <c r="C480" i="7"/>
  <c r="C481" i="7"/>
  <c r="C482" i="7"/>
  <c r="C483" i="7"/>
  <c r="C484" i="7"/>
  <c r="C485" i="7"/>
  <c r="C486" i="7"/>
  <c r="C487" i="7"/>
  <c r="C488" i="7"/>
  <c r="C489" i="7"/>
  <c r="C490" i="7"/>
  <c r="C491" i="7"/>
  <c r="C492" i="7"/>
  <c r="C493" i="7"/>
  <c r="C494" i="7"/>
  <c r="C495" i="7"/>
  <c r="C496" i="7"/>
  <c r="C497" i="7"/>
  <c r="C498" i="7"/>
  <c r="C499" i="7"/>
  <c r="C500" i="7"/>
  <c r="C501" i="7"/>
  <c r="C502" i="7"/>
  <c r="C503" i="7"/>
  <c r="C504" i="7"/>
  <c r="C505" i="7"/>
  <c r="C506" i="7"/>
  <c r="C507" i="7"/>
  <c r="C508" i="7"/>
  <c r="C509" i="7"/>
  <c r="C510" i="7"/>
  <c r="C511" i="7"/>
  <c r="C512" i="7"/>
  <c r="C513" i="7"/>
  <c r="C514" i="7"/>
  <c r="C515" i="7"/>
  <c r="C516" i="7"/>
  <c r="C517" i="7"/>
  <c r="C518" i="7"/>
  <c r="C519" i="7"/>
  <c r="C520" i="7"/>
  <c r="C521" i="7"/>
  <c r="C522" i="7"/>
  <c r="C523" i="7"/>
  <c r="C524" i="7"/>
  <c r="C525" i="7"/>
  <c r="C526" i="7"/>
  <c r="C527" i="7"/>
  <c r="C528" i="7"/>
  <c r="C529" i="7"/>
  <c r="C530" i="7"/>
  <c r="C531" i="7"/>
  <c r="C532" i="7"/>
  <c r="C533" i="7"/>
  <c r="C534" i="7"/>
  <c r="C535" i="7"/>
  <c r="C536" i="7"/>
  <c r="C537" i="7"/>
  <c r="C538" i="7"/>
  <c r="C539" i="7"/>
  <c r="C540" i="7"/>
  <c r="C541" i="7"/>
  <c r="C542" i="7"/>
  <c r="C543" i="7"/>
  <c r="C544" i="7"/>
  <c r="C545" i="7"/>
  <c r="C546" i="7"/>
  <c r="C547" i="7"/>
  <c r="C548" i="7"/>
  <c r="C549" i="7"/>
  <c r="C550" i="7"/>
  <c r="C551" i="7"/>
  <c r="C552" i="7"/>
  <c r="C553" i="7"/>
  <c r="C554" i="7"/>
  <c r="C555" i="7"/>
  <c r="C556" i="7"/>
  <c r="C557" i="7"/>
  <c r="C558" i="7"/>
  <c r="C559" i="7"/>
  <c r="C560" i="7"/>
  <c r="C561" i="7"/>
  <c r="C562" i="7"/>
  <c r="C563" i="7"/>
  <c r="C567" i="7"/>
  <c r="C564" i="7"/>
  <c r="C565" i="7"/>
  <c r="C566" i="7"/>
  <c r="C568" i="7"/>
  <c r="C569" i="7"/>
  <c r="C570" i="7"/>
  <c r="C571" i="7"/>
  <c r="C572" i="7"/>
  <c r="C573" i="7"/>
  <c r="C574" i="7"/>
  <c r="C575" i="7"/>
  <c r="C576" i="7"/>
  <c r="C577" i="7"/>
  <c r="C578" i="7"/>
  <c r="C579" i="7"/>
  <c r="C580" i="7"/>
  <c r="C581" i="7"/>
  <c r="C582" i="7"/>
  <c r="C583" i="7"/>
  <c r="C584" i="7"/>
  <c r="C585" i="7"/>
  <c r="C586" i="7"/>
  <c r="C587" i="7"/>
  <c r="C588" i="7"/>
  <c r="C589" i="7"/>
  <c r="C5" i="7"/>
  <c r="C6" i="7"/>
  <c r="C7" i="7"/>
  <c r="C8" i="7"/>
  <c r="C9" i="7"/>
  <c r="C10" i="7"/>
  <c r="C11" i="7"/>
  <c r="C12" i="7"/>
  <c r="C13" i="7"/>
  <c r="C14" i="7"/>
  <c r="C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356" i="7"/>
  <c r="E357" i="7"/>
  <c r="E358" i="7"/>
  <c r="E359" i="7"/>
  <c r="E360" i="7"/>
  <c r="E361" i="7"/>
  <c r="E362" i="7"/>
  <c r="E363" i="7"/>
  <c r="E364" i="7"/>
  <c r="E365" i="7"/>
  <c r="E366" i="7"/>
  <c r="E367" i="7"/>
  <c r="E368" i="7"/>
  <c r="E369" i="7"/>
  <c r="E370" i="7"/>
  <c r="E371" i="7"/>
  <c r="E372" i="7"/>
  <c r="E373" i="7"/>
  <c r="E374" i="7"/>
  <c r="E375" i="7"/>
  <c r="E376" i="7"/>
  <c r="E377" i="7"/>
  <c r="E378" i="7"/>
  <c r="E379" i="7"/>
  <c r="E380" i="7"/>
  <c r="E381" i="7"/>
  <c r="E382" i="7"/>
  <c r="E383" i="7"/>
  <c r="E384" i="7"/>
  <c r="E385" i="7"/>
  <c r="E386" i="7"/>
  <c r="E387" i="7"/>
  <c r="E388" i="7"/>
  <c r="E389" i="7"/>
  <c r="E390" i="7"/>
  <c r="E391" i="7"/>
  <c r="E392" i="7"/>
  <c r="E393" i="7"/>
  <c r="E394" i="7"/>
  <c r="E395" i="7"/>
  <c r="E396" i="7"/>
  <c r="E397" i="7"/>
  <c r="E398" i="7"/>
  <c r="E399" i="7"/>
  <c r="E400" i="7"/>
  <c r="E401" i="7"/>
  <c r="E402" i="7"/>
  <c r="E403" i="7"/>
  <c r="E404" i="7"/>
  <c r="E405" i="7"/>
  <c r="E406" i="7"/>
  <c r="E407" i="7"/>
  <c r="E408" i="7"/>
  <c r="E409" i="7"/>
  <c r="E410" i="7"/>
  <c r="E411" i="7"/>
  <c r="E412" i="7"/>
  <c r="E413" i="7"/>
  <c r="E414" i="7"/>
  <c r="E415" i="7"/>
  <c r="E416" i="7"/>
  <c r="E417" i="7"/>
  <c r="E418" i="7"/>
  <c r="E419" i="7"/>
  <c r="E420" i="7"/>
  <c r="E421" i="7"/>
  <c r="E422" i="7"/>
  <c r="E423" i="7"/>
  <c r="E424" i="7"/>
  <c r="E425" i="7"/>
  <c r="E426" i="7"/>
  <c r="E427" i="7"/>
  <c r="E428" i="7"/>
  <c r="E429" i="7"/>
  <c r="E430" i="7"/>
  <c r="E431" i="7"/>
  <c r="E432" i="7"/>
  <c r="E433" i="7"/>
  <c r="E434" i="7"/>
  <c r="E435" i="7"/>
  <c r="E436" i="7"/>
  <c r="E437" i="7"/>
  <c r="E438" i="7"/>
  <c r="E439" i="7"/>
  <c r="E440" i="7"/>
  <c r="E441" i="7"/>
  <c r="E442" i="7"/>
  <c r="E443" i="7"/>
  <c r="E444" i="7"/>
  <c r="E445" i="7"/>
  <c r="E446" i="7"/>
  <c r="E447" i="7"/>
  <c r="E448" i="7"/>
  <c r="E449" i="7"/>
  <c r="E450" i="7"/>
  <c r="E451" i="7"/>
  <c r="E452" i="7"/>
  <c r="E453" i="7"/>
  <c r="E454" i="7"/>
  <c r="E455" i="7"/>
  <c r="E456" i="7"/>
  <c r="E457" i="7"/>
  <c r="E458" i="7"/>
  <c r="E459" i="7"/>
  <c r="E460" i="7"/>
  <c r="E461" i="7"/>
  <c r="E462" i="7"/>
  <c r="E463" i="7"/>
  <c r="E464" i="7"/>
  <c r="E465" i="7"/>
  <c r="E466" i="7"/>
  <c r="E467" i="7"/>
  <c r="E468" i="7"/>
  <c r="E469" i="7"/>
  <c r="E470" i="7"/>
  <c r="E471" i="7"/>
  <c r="E472" i="7"/>
  <c r="E473" i="7"/>
  <c r="E474" i="7"/>
  <c r="E475" i="7"/>
  <c r="E476" i="7"/>
  <c r="E477" i="7"/>
  <c r="E478" i="7"/>
  <c r="E479" i="7"/>
  <c r="E480" i="7"/>
  <c r="E481" i="7"/>
  <c r="E482" i="7"/>
  <c r="E483" i="7"/>
  <c r="E484" i="7"/>
  <c r="E485" i="7"/>
  <c r="E486" i="7"/>
  <c r="E487" i="7"/>
  <c r="E488" i="7"/>
  <c r="E489" i="7"/>
  <c r="E490" i="7"/>
  <c r="E491" i="7"/>
  <c r="E492" i="7"/>
  <c r="E493" i="7"/>
  <c r="E494" i="7"/>
  <c r="E495" i="7"/>
  <c r="E496" i="7"/>
  <c r="E497" i="7"/>
  <c r="E498" i="7"/>
  <c r="E499" i="7"/>
  <c r="E500" i="7"/>
  <c r="E501" i="7"/>
  <c r="E502" i="7"/>
  <c r="E503" i="7"/>
  <c r="E504" i="7"/>
  <c r="E505" i="7"/>
  <c r="E506" i="7"/>
  <c r="E507" i="7"/>
  <c r="E508" i="7"/>
  <c r="E509" i="7"/>
  <c r="E510" i="7"/>
  <c r="E511" i="7"/>
  <c r="E512" i="7"/>
  <c r="E513" i="7"/>
  <c r="E514" i="7"/>
  <c r="E515" i="7"/>
  <c r="E516" i="7"/>
  <c r="E517" i="7"/>
  <c r="E518" i="7"/>
  <c r="E519" i="7"/>
  <c r="E520" i="7"/>
  <c r="E521" i="7"/>
  <c r="E522" i="7"/>
  <c r="E523" i="7"/>
  <c r="E524" i="7"/>
  <c r="E525" i="7"/>
  <c r="E526" i="7"/>
  <c r="E527" i="7"/>
  <c r="E528" i="7"/>
  <c r="E529" i="7"/>
  <c r="E530" i="7"/>
  <c r="E531" i="7"/>
  <c r="E532" i="7"/>
  <c r="E533" i="7"/>
  <c r="E534" i="7"/>
  <c r="E535" i="7"/>
  <c r="E536" i="7"/>
  <c r="E537" i="7"/>
  <c r="E538" i="7"/>
  <c r="E539" i="7"/>
  <c r="E540" i="7"/>
  <c r="E541" i="7"/>
  <c r="E542" i="7"/>
  <c r="E543" i="7"/>
  <c r="E544" i="7"/>
  <c r="E545" i="7"/>
  <c r="E546" i="7"/>
  <c r="E547" i="7"/>
  <c r="E548" i="7"/>
  <c r="E549" i="7"/>
  <c r="E550" i="7"/>
  <c r="E551" i="7"/>
  <c r="E552" i="7"/>
  <c r="E553" i="7"/>
  <c r="E554" i="7"/>
  <c r="E555" i="7"/>
  <c r="E556" i="7"/>
  <c r="E557" i="7"/>
  <c r="E558" i="7"/>
  <c r="E559" i="7"/>
  <c r="E560" i="7"/>
  <c r="E561" i="7"/>
  <c r="E562" i="7"/>
  <c r="E563" i="7"/>
  <c r="E567" i="7"/>
  <c r="E564" i="7"/>
  <c r="E565" i="7"/>
  <c r="E566" i="7"/>
  <c r="E568" i="7"/>
  <c r="E569" i="7"/>
  <c r="E570" i="7"/>
  <c r="E571" i="7"/>
  <c r="E572" i="7"/>
  <c r="E573" i="7"/>
  <c r="E574" i="7"/>
  <c r="E575" i="7"/>
  <c r="E576" i="7"/>
  <c r="E577" i="7"/>
  <c r="E578" i="7"/>
  <c r="E579" i="7"/>
  <c r="E580" i="7"/>
  <c r="E581" i="7"/>
  <c r="E582" i="7"/>
  <c r="E583" i="7"/>
  <c r="E584" i="7"/>
  <c r="E585" i="7"/>
  <c r="E586" i="7"/>
  <c r="E587" i="7"/>
  <c r="E588" i="7"/>
  <c r="E589" i="7"/>
  <c r="E5" i="7"/>
  <c r="E6" i="7"/>
  <c r="E7" i="7"/>
  <c r="E8" i="7"/>
  <c r="E9" i="7"/>
  <c r="E10" i="7"/>
  <c r="E11" i="7"/>
  <c r="E12" i="7"/>
  <c r="E13" i="7"/>
  <c r="E14" i="7"/>
  <c r="E15" i="7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C429" i="3"/>
  <c r="C430" i="3"/>
  <c r="C431" i="3"/>
  <c r="C434" i="3"/>
  <c r="C435" i="3"/>
  <c r="C436" i="3"/>
  <c r="C444" i="3"/>
  <c r="C445" i="3"/>
  <c r="C446" i="3"/>
  <c r="C447" i="3"/>
  <c r="C452" i="3"/>
  <c r="C453" i="3"/>
  <c r="C454" i="3"/>
  <c r="C455" i="3"/>
  <c r="C437" i="3"/>
  <c r="C456" i="3"/>
  <c r="C432" i="3"/>
  <c r="C433" i="3"/>
  <c r="C438" i="3"/>
  <c r="C439" i="3"/>
  <c r="C440" i="3"/>
  <c r="C441" i="3"/>
  <c r="C442" i="3"/>
  <c r="C443" i="3"/>
  <c r="C448" i="3"/>
  <c r="C449" i="3"/>
  <c r="C450" i="3"/>
  <c r="C451" i="3"/>
  <c r="C457" i="3"/>
  <c r="C458" i="3"/>
  <c r="C459" i="3"/>
  <c r="C460" i="3"/>
  <c r="C461" i="3"/>
  <c r="C462" i="3"/>
  <c r="C401" i="3"/>
  <c r="C402" i="3"/>
  <c r="C403" i="3"/>
  <c r="C405" i="3"/>
  <c r="C409" i="3"/>
  <c r="C411" i="3"/>
  <c r="C412" i="3"/>
  <c r="C413" i="3"/>
  <c r="C414" i="3"/>
  <c r="C415" i="3"/>
  <c r="C420" i="3"/>
  <c r="C421" i="3"/>
  <c r="C425" i="3"/>
  <c r="C427" i="3"/>
  <c r="C410" i="3"/>
  <c r="C416" i="3"/>
  <c r="C417" i="3"/>
  <c r="C418" i="3"/>
  <c r="C419" i="3"/>
  <c r="C422" i="3"/>
  <c r="C423" i="3"/>
  <c r="C424" i="3"/>
  <c r="C426" i="3"/>
  <c r="C428" i="3"/>
  <c r="C371" i="3"/>
  <c r="C373" i="3"/>
  <c r="C375" i="3"/>
  <c r="C376" i="3"/>
  <c r="C377" i="3"/>
  <c r="C378" i="3"/>
  <c r="C384" i="3"/>
  <c r="C385" i="3"/>
  <c r="C386" i="3"/>
  <c r="C387" i="3"/>
  <c r="C388" i="3"/>
  <c r="C392" i="3"/>
  <c r="C393" i="3"/>
  <c r="C394" i="3"/>
  <c r="C398" i="3"/>
  <c r="C389" i="3"/>
  <c r="C379" i="3"/>
  <c r="C395" i="3"/>
  <c r="C374" i="3"/>
  <c r="C380" i="3"/>
  <c r="C381" i="3"/>
  <c r="C382" i="3"/>
  <c r="C383" i="3"/>
  <c r="C390" i="3"/>
  <c r="C391" i="3"/>
  <c r="C396" i="3"/>
  <c r="C397" i="3"/>
  <c r="C399" i="3"/>
  <c r="C400" i="3"/>
  <c r="C404" i="3"/>
  <c r="C406" i="3"/>
  <c r="C407" i="3"/>
  <c r="C408" i="3"/>
  <c r="C332" i="3"/>
  <c r="C333" i="3"/>
  <c r="C334" i="3"/>
  <c r="C335" i="3"/>
  <c r="C336" i="3"/>
  <c r="C337" i="3"/>
  <c r="C344" i="3"/>
  <c r="C345" i="3"/>
  <c r="C350" i="3"/>
  <c r="C351" i="3"/>
  <c r="C352" i="3"/>
  <c r="C353" i="3"/>
  <c r="C354" i="3"/>
  <c r="C355" i="3"/>
  <c r="C356" i="3"/>
  <c r="C357" i="3"/>
  <c r="C358" i="3"/>
  <c r="C359" i="3"/>
  <c r="C366" i="3"/>
  <c r="C341" i="3"/>
  <c r="C346" i="3"/>
  <c r="C367" i="3"/>
  <c r="C338" i="3"/>
  <c r="C339" i="3"/>
  <c r="C340" i="3"/>
  <c r="C342" i="3"/>
  <c r="C343" i="3"/>
  <c r="C347" i="3"/>
  <c r="C348" i="3"/>
  <c r="C349" i="3"/>
  <c r="C360" i="3"/>
  <c r="C361" i="3"/>
  <c r="C362" i="3"/>
  <c r="C363" i="3"/>
  <c r="C364" i="3"/>
  <c r="C365" i="3"/>
  <c r="C368" i="3"/>
  <c r="C369" i="3"/>
  <c r="C370" i="3"/>
  <c r="C372" i="3"/>
  <c r="C285" i="3"/>
  <c r="C287" i="3"/>
  <c r="C288" i="3"/>
  <c r="C289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10" i="3"/>
  <c r="C311" i="3"/>
  <c r="C316" i="3"/>
  <c r="C317" i="3"/>
  <c r="C318" i="3"/>
  <c r="C319" i="3"/>
  <c r="C323" i="3"/>
  <c r="C324" i="3"/>
  <c r="C325" i="3"/>
  <c r="C326" i="3"/>
  <c r="C290" i="3"/>
  <c r="C291" i="3"/>
  <c r="C292" i="3"/>
  <c r="C305" i="3"/>
  <c r="C306" i="3"/>
  <c r="C307" i="3"/>
  <c r="C308" i="3"/>
  <c r="C309" i="3"/>
  <c r="C312" i="3"/>
  <c r="C313" i="3"/>
  <c r="C314" i="3"/>
  <c r="C315" i="3"/>
  <c r="C320" i="3"/>
  <c r="C321" i="3"/>
  <c r="C322" i="3"/>
  <c r="C327" i="3"/>
  <c r="C328" i="3"/>
  <c r="C329" i="3"/>
  <c r="C330" i="3"/>
  <c r="C331" i="3"/>
  <c r="C967" i="3"/>
  <c r="C968" i="3"/>
  <c r="C970" i="3"/>
  <c r="C973" i="3"/>
  <c r="C974" i="3"/>
  <c r="C978" i="3"/>
  <c r="C972" i="3"/>
  <c r="C963" i="3"/>
  <c r="C964" i="3"/>
  <c r="C969" i="3"/>
  <c r="C971" i="3"/>
  <c r="C975" i="3"/>
  <c r="C976" i="3"/>
  <c r="C977" i="3"/>
  <c r="C979" i="3"/>
  <c r="C980" i="3"/>
  <c r="C981" i="3"/>
  <c r="C982" i="3"/>
  <c r="C983" i="3"/>
  <c r="C984" i="3"/>
  <c r="C985" i="3"/>
  <c r="C942" i="3"/>
  <c r="C943" i="3"/>
  <c r="C944" i="3"/>
  <c r="C945" i="3"/>
  <c r="C951" i="3"/>
  <c r="C952" i="3"/>
  <c r="C957" i="3"/>
  <c r="C958" i="3"/>
  <c r="C959" i="3"/>
  <c r="C946" i="3"/>
  <c r="C953" i="3"/>
  <c r="C950" i="3"/>
  <c r="C954" i="3"/>
  <c r="C955" i="3"/>
  <c r="C956" i="3"/>
  <c r="C960" i="3"/>
  <c r="C961" i="3"/>
  <c r="C962" i="3"/>
  <c r="C965" i="3"/>
  <c r="C966" i="3"/>
  <c r="C922" i="3"/>
  <c r="C924" i="3"/>
  <c r="C925" i="3"/>
  <c r="C926" i="3"/>
  <c r="C927" i="3"/>
  <c r="C931" i="3"/>
  <c r="C934" i="3"/>
  <c r="C935" i="3"/>
  <c r="C936" i="3"/>
  <c r="C937" i="3"/>
  <c r="C938" i="3"/>
  <c r="C915" i="3"/>
  <c r="C928" i="3"/>
  <c r="C929" i="3"/>
  <c r="C930" i="3"/>
  <c r="C932" i="3"/>
  <c r="C933" i="3"/>
  <c r="C939" i="3"/>
  <c r="C940" i="3"/>
  <c r="C941" i="3"/>
  <c r="C947" i="3"/>
  <c r="C948" i="3"/>
  <c r="C949" i="3"/>
  <c r="C894" i="3"/>
  <c r="C896" i="3"/>
  <c r="C897" i="3"/>
  <c r="C898" i="3"/>
  <c r="C902" i="3"/>
  <c r="C903" i="3"/>
  <c r="C904" i="3"/>
  <c r="C906" i="3"/>
  <c r="C907" i="3"/>
  <c r="C912" i="3"/>
  <c r="C916" i="3"/>
  <c r="C917" i="3"/>
  <c r="C918" i="3"/>
  <c r="C908" i="3"/>
  <c r="C905" i="3"/>
  <c r="C909" i="3"/>
  <c r="C910" i="3"/>
  <c r="C911" i="3"/>
  <c r="C913" i="3"/>
  <c r="C914" i="3"/>
  <c r="C919" i="3"/>
  <c r="C920" i="3"/>
  <c r="C921" i="3"/>
  <c r="C923" i="3"/>
  <c r="C872" i="3"/>
  <c r="C874" i="3"/>
  <c r="C875" i="3"/>
  <c r="C876" i="3"/>
  <c r="C877" i="3"/>
  <c r="C878" i="3"/>
  <c r="C879" i="3"/>
  <c r="C883" i="3"/>
  <c r="C884" i="3"/>
  <c r="C885" i="3"/>
  <c r="C889" i="3"/>
  <c r="C890" i="3"/>
  <c r="C880" i="3"/>
  <c r="C881" i="3"/>
  <c r="C882" i="3"/>
  <c r="C886" i="3"/>
  <c r="C887" i="3"/>
  <c r="C888" i="3"/>
  <c r="C891" i="3"/>
  <c r="C892" i="3"/>
  <c r="C893" i="3"/>
  <c r="C895" i="3"/>
  <c r="C899" i="3"/>
  <c r="C900" i="3"/>
  <c r="C901" i="3"/>
  <c r="C5" i="3"/>
  <c r="C6" i="3"/>
  <c r="C7" i="3"/>
  <c r="C8" i="3"/>
  <c r="C9" i="3"/>
  <c r="C12" i="3"/>
  <c r="C13" i="3"/>
  <c r="C14" i="3"/>
  <c r="C15" i="3"/>
  <c r="C17" i="3"/>
  <c r="C18" i="3"/>
  <c r="C19" i="3"/>
  <c r="C20" i="3"/>
  <c r="C21" i="3"/>
  <c r="C10" i="3"/>
  <c r="C11" i="3"/>
  <c r="C16" i="3"/>
  <c r="C22" i="3"/>
  <c r="C23" i="3"/>
  <c r="C259" i="3"/>
  <c r="C260" i="3"/>
  <c r="C261" i="3"/>
  <c r="C266" i="3"/>
  <c r="C267" i="3"/>
  <c r="C270" i="3"/>
  <c r="C271" i="3"/>
  <c r="C274" i="3"/>
  <c r="C275" i="3"/>
  <c r="C276" i="3"/>
  <c r="C277" i="3"/>
  <c r="C278" i="3"/>
  <c r="C262" i="3"/>
  <c r="C279" i="3"/>
  <c r="C263" i="3"/>
  <c r="C264" i="3"/>
  <c r="C265" i="3"/>
  <c r="C268" i="3"/>
  <c r="C269" i="3"/>
  <c r="C272" i="3"/>
  <c r="C273" i="3"/>
  <c r="C280" i="3"/>
  <c r="C281" i="3"/>
  <c r="C282" i="3"/>
  <c r="C283" i="3"/>
  <c r="C284" i="3"/>
  <c r="C286" i="3"/>
  <c r="C234" i="3"/>
  <c r="C235" i="3"/>
  <c r="C236" i="3"/>
  <c r="C237" i="3"/>
  <c r="C238" i="3"/>
  <c r="C243" i="3"/>
  <c r="C244" i="3"/>
  <c r="C245" i="3"/>
  <c r="C246" i="3"/>
  <c r="C247" i="3"/>
  <c r="C253" i="3"/>
  <c r="C254" i="3"/>
  <c r="C255" i="3"/>
  <c r="C239" i="3"/>
  <c r="C240" i="3"/>
  <c r="C241" i="3"/>
  <c r="C248" i="3"/>
  <c r="C249" i="3"/>
  <c r="C250" i="3"/>
  <c r="C251" i="3"/>
  <c r="C252" i="3"/>
  <c r="C256" i="3"/>
  <c r="C257" i="3"/>
  <c r="C258" i="3"/>
  <c r="C186" i="3"/>
  <c r="C187" i="3"/>
  <c r="C188" i="3"/>
  <c r="C189" i="3"/>
  <c r="C190" i="3"/>
  <c r="C192" i="3"/>
  <c r="C196" i="3"/>
  <c r="C197" i="3"/>
  <c r="C198" i="3"/>
  <c r="C199" i="3"/>
  <c r="C204" i="3"/>
  <c r="C205" i="3"/>
  <c r="C208" i="3"/>
  <c r="C209" i="3"/>
  <c r="C210" i="3"/>
  <c r="C211" i="3"/>
  <c r="C217" i="3"/>
  <c r="C218" i="3"/>
  <c r="C227" i="3"/>
  <c r="C228" i="3"/>
  <c r="C229" i="3"/>
  <c r="C206" i="3"/>
  <c r="C212" i="3"/>
  <c r="C219" i="3"/>
  <c r="C220" i="3"/>
  <c r="C221" i="3"/>
  <c r="C200" i="3"/>
  <c r="C201" i="3"/>
  <c r="C202" i="3"/>
  <c r="C203" i="3"/>
  <c r="C207" i="3"/>
  <c r="C213" i="3"/>
  <c r="C214" i="3"/>
  <c r="C215" i="3"/>
  <c r="C216" i="3"/>
  <c r="C222" i="3"/>
  <c r="C223" i="3"/>
  <c r="C224" i="3"/>
  <c r="C225" i="3"/>
  <c r="C226" i="3"/>
  <c r="C230" i="3"/>
  <c r="C231" i="3"/>
  <c r="C232" i="3"/>
  <c r="C233" i="3"/>
  <c r="C242" i="3"/>
  <c r="C151" i="3"/>
  <c r="C152" i="3"/>
  <c r="C155" i="3"/>
  <c r="C156" i="3"/>
  <c r="C157" i="3"/>
  <c r="C158" i="3"/>
  <c r="C159" i="3"/>
  <c r="C160" i="3"/>
  <c r="C161" i="3"/>
  <c r="C165" i="3"/>
  <c r="C166" i="3"/>
  <c r="C167" i="3"/>
  <c r="C172" i="3"/>
  <c r="C173" i="3"/>
  <c r="C174" i="3"/>
  <c r="C179" i="3"/>
  <c r="C180" i="3"/>
  <c r="C181" i="3"/>
  <c r="C175" i="3"/>
  <c r="C162" i="3"/>
  <c r="C163" i="3"/>
  <c r="C164" i="3"/>
  <c r="C168" i="3"/>
  <c r="C169" i="3"/>
  <c r="C170" i="3"/>
  <c r="C171" i="3"/>
  <c r="C176" i="3"/>
  <c r="C177" i="3"/>
  <c r="C178" i="3"/>
  <c r="C182" i="3"/>
  <c r="C183" i="3"/>
  <c r="C184" i="3"/>
  <c r="C185" i="3"/>
  <c r="C191" i="3"/>
  <c r="C193" i="3"/>
  <c r="C194" i="3"/>
  <c r="C195" i="3"/>
  <c r="C121" i="3"/>
  <c r="C122" i="3"/>
  <c r="C123" i="3"/>
  <c r="C124" i="3"/>
  <c r="C128" i="3"/>
  <c r="C129" i="3"/>
  <c r="C131" i="3"/>
  <c r="C132" i="3"/>
  <c r="C133" i="3"/>
  <c r="C134" i="3"/>
  <c r="C135" i="3"/>
  <c r="C140" i="3"/>
  <c r="C141" i="3"/>
  <c r="C142" i="3"/>
  <c r="C143" i="3"/>
  <c r="C144" i="3"/>
  <c r="C125" i="3"/>
  <c r="C126" i="3"/>
  <c r="C127" i="3"/>
  <c r="C130" i="3"/>
  <c r="C136" i="3"/>
  <c r="C137" i="3"/>
  <c r="C138" i="3"/>
  <c r="C139" i="3"/>
  <c r="C145" i="3"/>
  <c r="C146" i="3"/>
  <c r="C147" i="3"/>
  <c r="C148" i="3"/>
  <c r="C149" i="3"/>
  <c r="C150" i="3"/>
  <c r="C153" i="3"/>
  <c r="C154" i="3"/>
  <c r="C86" i="3"/>
  <c r="C87" i="3"/>
  <c r="C88" i="3"/>
  <c r="C89" i="3"/>
  <c r="C90" i="3"/>
  <c r="C95" i="3"/>
  <c r="C96" i="3"/>
  <c r="C97" i="3"/>
  <c r="C98" i="3"/>
  <c r="C99" i="3"/>
  <c r="C102" i="3"/>
  <c r="C103" i="3"/>
  <c r="C105" i="3"/>
  <c r="C106" i="3"/>
  <c r="C107" i="3"/>
  <c r="C108" i="3"/>
  <c r="C112" i="3"/>
  <c r="C113" i="3"/>
  <c r="C114" i="3"/>
  <c r="C115" i="3"/>
  <c r="C109" i="3"/>
  <c r="C100" i="3"/>
  <c r="C101" i="3"/>
  <c r="C104" i="3"/>
  <c r="C110" i="3"/>
  <c r="C111" i="3"/>
  <c r="C116" i="3"/>
  <c r="C117" i="3"/>
  <c r="C118" i="3"/>
  <c r="C119" i="3"/>
  <c r="C120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73" i="3"/>
  <c r="C74" i="3"/>
  <c r="C75" i="3"/>
  <c r="C69" i="3"/>
  <c r="C79" i="3"/>
  <c r="C80" i="3"/>
  <c r="C81" i="3"/>
  <c r="C70" i="3"/>
  <c r="C71" i="3"/>
  <c r="C72" i="3"/>
  <c r="C76" i="3"/>
  <c r="C77" i="3"/>
  <c r="C78" i="3"/>
  <c r="C82" i="3"/>
  <c r="C83" i="3"/>
  <c r="C84" i="3"/>
  <c r="C85" i="3"/>
  <c r="C91" i="3"/>
  <c r="C92" i="3"/>
  <c r="C93" i="3"/>
  <c r="C94" i="3"/>
  <c r="C24" i="3"/>
  <c r="C25" i="3"/>
  <c r="C26" i="3"/>
  <c r="C27" i="3"/>
  <c r="C28" i="3"/>
  <c r="C29" i="3"/>
  <c r="C30" i="3"/>
  <c r="C31" i="3"/>
  <c r="C32" i="3"/>
  <c r="C33" i="3"/>
  <c r="C34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35" i="3"/>
  <c r="C49" i="3"/>
  <c r="C835" i="3"/>
  <c r="C836" i="3"/>
  <c r="C837" i="3"/>
  <c r="C838" i="3"/>
  <c r="C839" i="3"/>
  <c r="C840" i="3"/>
  <c r="C841" i="3"/>
  <c r="C845" i="3"/>
  <c r="C846" i="3"/>
  <c r="C847" i="3"/>
  <c r="C848" i="3"/>
  <c r="C854" i="3"/>
  <c r="C855" i="3"/>
  <c r="C856" i="3"/>
  <c r="C857" i="3"/>
  <c r="C858" i="3"/>
  <c r="C859" i="3"/>
  <c r="C860" i="3"/>
  <c r="C865" i="3"/>
  <c r="C842" i="3"/>
  <c r="C849" i="3"/>
  <c r="C866" i="3"/>
  <c r="C850" i="3"/>
  <c r="C851" i="3"/>
  <c r="C852" i="3"/>
  <c r="C853" i="3"/>
  <c r="C861" i="3"/>
  <c r="C862" i="3"/>
  <c r="C863" i="3"/>
  <c r="C864" i="3"/>
  <c r="C867" i="3"/>
  <c r="C868" i="3"/>
  <c r="C869" i="3"/>
  <c r="C870" i="3"/>
  <c r="C871" i="3"/>
  <c r="C873" i="3"/>
  <c r="C804" i="3"/>
  <c r="C808" i="3"/>
  <c r="C810" i="3"/>
  <c r="C811" i="3"/>
  <c r="C812" i="3"/>
  <c r="C813" i="3"/>
  <c r="C814" i="3"/>
  <c r="C817" i="3"/>
  <c r="C818" i="3"/>
  <c r="C819" i="3"/>
  <c r="C825" i="3"/>
  <c r="C826" i="3"/>
  <c r="C832" i="3"/>
  <c r="C833" i="3"/>
  <c r="C806" i="3"/>
  <c r="C820" i="3"/>
  <c r="C821" i="3"/>
  <c r="C822" i="3"/>
  <c r="C823" i="3"/>
  <c r="C824" i="3"/>
  <c r="C827" i="3"/>
  <c r="C828" i="3"/>
  <c r="C829" i="3"/>
  <c r="C830" i="3"/>
  <c r="C831" i="3"/>
  <c r="C834" i="3"/>
  <c r="C843" i="3"/>
  <c r="C844" i="3"/>
  <c r="C795" i="3"/>
  <c r="C797" i="3"/>
  <c r="C798" i="3"/>
  <c r="C799" i="3"/>
  <c r="C792" i="3"/>
  <c r="C802" i="3"/>
  <c r="C793" i="3"/>
  <c r="C794" i="3"/>
  <c r="C796" i="3"/>
  <c r="C800" i="3"/>
  <c r="C801" i="3"/>
  <c r="C803" i="3"/>
  <c r="C805" i="3"/>
  <c r="C807" i="3"/>
  <c r="C809" i="3"/>
  <c r="C815" i="3"/>
  <c r="C816" i="3"/>
  <c r="C768" i="3"/>
  <c r="C770" i="3"/>
  <c r="C771" i="3"/>
  <c r="C772" i="3"/>
  <c r="C775" i="3"/>
  <c r="C776" i="3"/>
  <c r="C777" i="3"/>
  <c r="C778" i="3"/>
  <c r="C782" i="3"/>
  <c r="C783" i="3"/>
  <c r="C787" i="3"/>
  <c r="C788" i="3"/>
  <c r="C784" i="3"/>
  <c r="C773" i="3"/>
  <c r="C774" i="3"/>
  <c r="C779" i="3"/>
  <c r="C780" i="3"/>
  <c r="C781" i="3"/>
  <c r="C785" i="3"/>
  <c r="C786" i="3"/>
  <c r="C789" i="3"/>
  <c r="C790" i="3"/>
  <c r="C791" i="3"/>
  <c r="C748" i="3"/>
  <c r="C749" i="3"/>
  <c r="C750" i="3"/>
  <c r="C752" i="3"/>
  <c r="C754" i="3"/>
  <c r="C755" i="3"/>
  <c r="C756" i="3"/>
  <c r="C759" i="3"/>
  <c r="C760" i="3"/>
  <c r="C761" i="3"/>
  <c r="C762" i="3"/>
  <c r="C751" i="3"/>
  <c r="C753" i="3"/>
  <c r="C757" i="3"/>
  <c r="C758" i="3"/>
  <c r="C763" i="3"/>
  <c r="C764" i="3"/>
  <c r="C765" i="3"/>
  <c r="C766" i="3"/>
  <c r="C767" i="3"/>
  <c r="C769" i="3"/>
  <c r="C699" i="3"/>
  <c r="C700" i="3"/>
  <c r="C701" i="3"/>
  <c r="C702" i="3"/>
  <c r="C710" i="3"/>
  <c r="C711" i="3"/>
  <c r="C713" i="3"/>
  <c r="C714" i="3"/>
  <c r="C715" i="3"/>
  <c r="C716" i="3"/>
  <c r="C719" i="3"/>
  <c r="C720" i="3"/>
  <c r="C721" i="3"/>
  <c r="C726" i="3"/>
  <c r="C727" i="3"/>
  <c r="C728" i="3"/>
  <c r="C732" i="3"/>
  <c r="C733" i="3"/>
  <c r="C734" i="3"/>
  <c r="C739" i="3"/>
  <c r="C740" i="3"/>
  <c r="C741" i="3"/>
  <c r="C742" i="3"/>
  <c r="C743" i="3"/>
  <c r="C744" i="3"/>
  <c r="C735" i="3"/>
  <c r="C703" i="3"/>
  <c r="C717" i="3"/>
  <c r="C718" i="3"/>
  <c r="C722" i="3"/>
  <c r="C723" i="3"/>
  <c r="C724" i="3"/>
  <c r="C725" i="3"/>
  <c r="C729" i="3"/>
  <c r="C730" i="3"/>
  <c r="C731" i="3"/>
  <c r="C736" i="3"/>
  <c r="C737" i="3"/>
  <c r="C738" i="3"/>
  <c r="C745" i="3"/>
  <c r="C746" i="3"/>
  <c r="C747" i="3"/>
  <c r="C676" i="3"/>
  <c r="C677" i="3"/>
  <c r="C678" i="3"/>
  <c r="C679" i="3"/>
  <c r="C682" i="3"/>
  <c r="C683" i="3"/>
  <c r="C686" i="3"/>
  <c r="C687" i="3"/>
  <c r="C688" i="3"/>
  <c r="C689" i="3"/>
  <c r="C690" i="3"/>
  <c r="C691" i="3"/>
  <c r="C697" i="3"/>
  <c r="C680" i="3"/>
  <c r="C681" i="3"/>
  <c r="C684" i="3"/>
  <c r="C685" i="3"/>
  <c r="C692" i="3"/>
  <c r="C693" i="3"/>
  <c r="C694" i="3"/>
  <c r="C695" i="3"/>
  <c r="C696" i="3"/>
  <c r="C698" i="3"/>
  <c r="C704" i="3"/>
  <c r="C705" i="3"/>
  <c r="C706" i="3"/>
  <c r="C707" i="3"/>
  <c r="C708" i="3"/>
  <c r="C709" i="3"/>
  <c r="C712" i="3"/>
  <c r="C628" i="3"/>
  <c r="C629" i="3"/>
  <c r="C633" i="3"/>
  <c r="C635" i="3"/>
  <c r="C636" i="3"/>
  <c r="C637" i="3"/>
  <c r="C638" i="3"/>
  <c r="C643" i="3"/>
  <c r="C644" i="3"/>
  <c r="C645" i="3"/>
  <c r="C646" i="3"/>
  <c r="C647" i="3"/>
  <c r="C648" i="3"/>
  <c r="C653" i="3"/>
  <c r="C654" i="3"/>
  <c r="C655" i="3"/>
  <c r="C656" i="3"/>
  <c r="C657" i="3"/>
  <c r="C658" i="3"/>
  <c r="C659" i="3"/>
  <c r="C663" i="3"/>
  <c r="C664" i="3"/>
  <c r="C665" i="3"/>
  <c r="C669" i="3"/>
  <c r="C639" i="3"/>
  <c r="C670" i="3"/>
  <c r="C671" i="3"/>
  <c r="C672" i="3"/>
  <c r="C640" i="3"/>
  <c r="C641" i="3"/>
  <c r="C642" i="3"/>
  <c r="C649" i="3"/>
  <c r="C650" i="3"/>
  <c r="C651" i="3"/>
  <c r="C652" i="3"/>
  <c r="C660" i="3"/>
  <c r="C661" i="3"/>
  <c r="C662" i="3"/>
  <c r="C666" i="3"/>
  <c r="C667" i="3"/>
  <c r="C668" i="3"/>
  <c r="C673" i="3"/>
  <c r="C674" i="3"/>
  <c r="C675" i="3"/>
  <c r="C564" i="3"/>
  <c r="C565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95" i="3"/>
  <c r="C596" i="3"/>
  <c r="C597" i="3"/>
  <c r="C598" i="3"/>
  <c r="C599" i="3"/>
  <c r="C600" i="3"/>
  <c r="C607" i="3"/>
  <c r="C608" i="3"/>
  <c r="C614" i="3"/>
  <c r="C615" i="3"/>
  <c r="C619" i="3"/>
  <c r="C620" i="3"/>
  <c r="C621" i="3"/>
  <c r="C622" i="3"/>
  <c r="C566" i="3"/>
  <c r="C585" i="3"/>
  <c r="C609" i="3"/>
  <c r="C610" i="3"/>
  <c r="C611" i="3"/>
  <c r="C623" i="3"/>
  <c r="C586" i="3"/>
  <c r="C587" i="3"/>
  <c r="C588" i="3"/>
  <c r="C589" i="3"/>
  <c r="C590" i="3"/>
  <c r="C591" i="3"/>
  <c r="C592" i="3"/>
  <c r="C593" i="3"/>
  <c r="C594" i="3"/>
  <c r="C601" i="3"/>
  <c r="C602" i="3"/>
  <c r="C603" i="3"/>
  <c r="C604" i="3"/>
  <c r="C605" i="3"/>
  <c r="C606" i="3"/>
  <c r="C612" i="3"/>
  <c r="C613" i="3"/>
  <c r="C616" i="3"/>
  <c r="C617" i="3"/>
  <c r="C618" i="3"/>
  <c r="C624" i="3"/>
  <c r="C625" i="3"/>
  <c r="C626" i="3"/>
  <c r="C627" i="3"/>
  <c r="C630" i="3"/>
  <c r="C631" i="3"/>
  <c r="C632" i="3"/>
  <c r="C634" i="3"/>
  <c r="C522" i="3"/>
  <c r="C524" i="3"/>
  <c r="C525" i="3"/>
  <c r="C526" i="3"/>
  <c r="C527" i="3"/>
  <c r="C528" i="3"/>
  <c r="C533" i="3"/>
  <c r="C534" i="3"/>
  <c r="C535" i="3"/>
  <c r="C536" i="3"/>
  <c r="C542" i="3"/>
  <c r="C543" i="3"/>
  <c r="C549" i="3"/>
  <c r="C550" i="3"/>
  <c r="C553" i="3"/>
  <c r="C554" i="3"/>
  <c r="C555" i="3"/>
  <c r="C537" i="3"/>
  <c r="C538" i="3"/>
  <c r="C544" i="3"/>
  <c r="C556" i="3"/>
  <c r="C557" i="3"/>
  <c r="C558" i="3"/>
  <c r="C529" i="3"/>
  <c r="C530" i="3"/>
  <c r="C531" i="3"/>
  <c r="C532" i="3"/>
  <c r="C539" i="3"/>
  <c r="C540" i="3"/>
  <c r="C541" i="3"/>
  <c r="C545" i="3"/>
  <c r="C546" i="3"/>
  <c r="C547" i="3"/>
  <c r="C548" i="3"/>
  <c r="C551" i="3"/>
  <c r="C552" i="3"/>
  <c r="C559" i="3"/>
  <c r="C560" i="3"/>
  <c r="C561" i="3"/>
  <c r="C562" i="3"/>
  <c r="C563" i="3"/>
  <c r="C567" i="3"/>
  <c r="C568" i="3"/>
  <c r="C569" i="3"/>
  <c r="C570" i="3"/>
  <c r="C498" i="3"/>
  <c r="C499" i="3"/>
  <c r="C500" i="3"/>
  <c r="C501" i="3"/>
  <c r="C506" i="3"/>
  <c r="C508" i="3"/>
  <c r="C509" i="3"/>
  <c r="C512" i="3"/>
  <c r="C515" i="3"/>
  <c r="C516" i="3"/>
  <c r="C517" i="3"/>
  <c r="C518" i="3"/>
  <c r="C502" i="3"/>
  <c r="C503" i="3"/>
  <c r="C504" i="3"/>
  <c r="C505" i="3"/>
  <c r="C507" i="3"/>
  <c r="C510" i="3"/>
  <c r="C511" i="3"/>
  <c r="C513" i="3"/>
  <c r="C519" i="3"/>
  <c r="C520" i="3"/>
  <c r="C521" i="3"/>
  <c r="C523" i="3"/>
  <c r="C514" i="3"/>
  <c r="C463" i="3"/>
  <c r="C464" i="3"/>
  <c r="C465" i="3"/>
  <c r="C466" i="3"/>
  <c r="C471" i="3"/>
  <c r="C476" i="3"/>
  <c r="C477" i="3"/>
  <c r="C481" i="3"/>
  <c r="C482" i="3"/>
  <c r="C483" i="3"/>
  <c r="C484" i="3"/>
  <c r="C485" i="3"/>
  <c r="C486" i="3"/>
  <c r="C487" i="3"/>
  <c r="C488" i="3"/>
  <c r="C470" i="3"/>
  <c r="C472" i="3"/>
  <c r="C478" i="3"/>
  <c r="C489" i="3"/>
  <c r="C467" i="3"/>
  <c r="C468" i="3"/>
  <c r="C469" i="3"/>
  <c r="C473" i="3"/>
  <c r="C474" i="3"/>
  <c r="C475" i="3"/>
  <c r="C479" i="3"/>
  <c r="C480" i="3"/>
  <c r="C490" i="3"/>
  <c r="C491" i="3"/>
  <c r="C492" i="3"/>
  <c r="C493" i="3"/>
  <c r="C494" i="3"/>
  <c r="C495" i="3"/>
  <c r="C496" i="3"/>
  <c r="C497" i="3"/>
  <c r="Z3" i="3" l="1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F3" i="3"/>
  <c r="E3" i="3"/>
  <c r="D3" i="3"/>
  <c r="C3" i="3"/>
  <c r="C4" i="8" a="1"/>
  <c r="C4" i="4" a="1"/>
  <c r="J317" i="8" l="1"/>
  <c r="J333" i="8"/>
  <c r="J349" i="8"/>
  <c r="J365" i="8"/>
  <c r="J381" i="8"/>
  <c r="J397" i="8"/>
  <c r="J413" i="8"/>
  <c r="J429" i="8"/>
  <c r="J445" i="8"/>
  <c r="J461" i="8"/>
  <c r="J477" i="8"/>
  <c r="J493" i="8"/>
  <c r="J509" i="8"/>
  <c r="J525" i="8"/>
  <c r="J475" i="8"/>
  <c r="J318" i="8"/>
  <c r="J334" i="8"/>
  <c r="J350" i="8"/>
  <c r="J366" i="8"/>
  <c r="J382" i="8"/>
  <c r="J398" i="8"/>
  <c r="J414" i="8"/>
  <c r="J430" i="8"/>
  <c r="J446" i="8"/>
  <c r="J462" i="8"/>
  <c r="J478" i="8"/>
  <c r="J494" i="8"/>
  <c r="J510" i="8"/>
  <c r="J526" i="8"/>
  <c r="J427" i="8"/>
  <c r="J319" i="8"/>
  <c r="J335" i="8"/>
  <c r="J351" i="8"/>
  <c r="J367" i="8"/>
  <c r="J383" i="8"/>
  <c r="J399" i="8"/>
  <c r="J415" i="8"/>
  <c r="J431" i="8"/>
  <c r="J447" i="8"/>
  <c r="J463" i="8"/>
  <c r="J479" i="8"/>
  <c r="J495" i="8"/>
  <c r="J511" i="8"/>
  <c r="J527" i="8"/>
  <c r="J426" i="8"/>
  <c r="J347" i="8"/>
  <c r="J320" i="8"/>
  <c r="J336" i="8"/>
  <c r="J352" i="8"/>
  <c r="J368" i="8"/>
  <c r="J384" i="8"/>
  <c r="J400" i="8"/>
  <c r="J416" i="8"/>
  <c r="J432" i="8"/>
  <c r="J448" i="8"/>
  <c r="J464" i="8"/>
  <c r="J480" i="8"/>
  <c r="J496" i="8"/>
  <c r="J512" i="8"/>
  <c r="J528" i="8"/>
  <c r="J459" i="8"/>
  <c r="J321" i="8"/>
  <c r="J337" i="8"/>
  <c r="J353" i="8"/>
  <c r="J369" i="8"/>
  <c r="J385" i="8"/>
  <c r="J401" i="8"/>
  <c r="J417" i="8"/>
  <c r="J433" i="8"/>
  <c r="J449" i="8"/>
  <c r="J465" i="8"/>
  <c r="J481" i="8"/>
  <c r="J497" i="8"/>
  <c r="J513" i="8"/>
  <c r="J529" i="8"/>
  <c r="J523" i="8"/>
  <c r="J322" i="8"/>
  <c r="J338" i="8"/>
  <c r="J354" i="8"/>
  <c r="J370" i="8"/>
  <c r="J386" i="8"/>
  <c r="J402" i="8"/>
  <c r="J418" i="8"/>
  <c r="J434" i="8"/>
  <c r="J450" i="8"/>
  <c r="J466" i="8"/>
  <c r="J482" i="8"/>
  <c r="J498" i="8"/>
  <c r="J514" i="8"/>
  <c r="J530" i="8"/>
  <c r="J411" i="8"/>
  <c r="J323" i="8"/>
  <c r="J339" i="8"/>
  <c r="J355" i="8"/>
  <c r="J371" i="8"/>
  <c r="J387" i="8"/>
  <c r="J403" i="8"/>
  <c r="J419" i="8"/>
  <c r="J435" i="8"/>
  <c r="J451" i="8"/>
  <c r="J467" i="8"/>
  <c r="J483" i="8"/>
  <c r="J499" i="8"/>
  <c r="J515" i="8"/>
  <c r="J531" i="8"/>
  <c r="J507" i="8"/>
  <c r="J324" i="8"/>
  <c r="J340" i="8"/>
  <c r="J356" i="8"/>
  <c r="J372" i="8"/>
  <c r="J388" i="8"/>
  <c r="J404" i="8"/>
  <c r="J420" i="8"/>
  <c r="J436" i="8"/>
  <c r="J452" i="8"/>
  <c r="J468" i="8"/>
  <c r="J484" i="8"/>
  <c r="J500" i="8"/>
  <c r="J516" i="8"/>
  <c r="J532" i="8"/>
  <c r="J410" i="8"/>
  <c r="J331" i="8"/>
  <c r="J325" i="8"/>
  <c r="J341" i="8"/>
  <c r="J357" i="8"/>
  <c r="J373" i="8"/>
  <c r="J389" i="8"/>
  <c r="J405" i="8"/>
  <c r="J421" i="8"/>
  <c r="J437" i="8"/>
  <c r="J453" i="8"/>
  <c r="J469" i="8"/>
  <c r="J485" i="8"/>
  <c r="J501" i="8"/>
  <c r="J517" i="8"/>
  <c r="J533" i="8"/>
  <c r="J522" i="8"/>
  <c r="J443" i="8"/>
  <c r="J326" i="8"/>
  <c r="J342" i="8"/>
  <c r="J358" i="8"/>
  <c r="J374" i="8"/>
  <c r="J390" i="8"/>
  <c r="J406" i="8"/>
  <c r="J422" i="8"/>
  <c r="J438" i="8"/>
  <c r="J454" i="8"/>
  <c r="J470" i="8"/>
  <c r="J486" i="8"/>
  <c r="J502" i="8"/>
  <c r="J518" i="8"/>
  <c r="J534" i="8"/>
  <c r="J327" i="8"/>
  <c r="J343" i="8"/>
  <c r="J359" i="8"/>
  <c r="J375" i="8"/>
  <c r="J391" i="8"/>
  <c r="J407" i="8"/>
  <c r="J423" i="8"/>
  <c r="J439" i="8"/>
  <c r="J455" i="8"/>
  <c r="J471" i="8"/>
  <c r="J487" i="8"/>
  <c r="J503" i="8"/>
  <c r="J519" i="8"/>
  <c r="J535" i="8"/>
  <c r="J346" i="8"/>
  <c r="J394" i="8"/>
  <c r="J458" i="8"/>
  <c r="J506" i="8"/>
  <c r="J379" i="8"/>
  <c r="J328" i="8"/>
  <c r="J344" i="8"/>
  <c r="J360" i="8"/>
  <c r="J376" i="8"/>
  <c r="J392" i="8"/>
  <c r="J408" i="8"/>
  <c r="J424" i="8"/>
  <c r="J440" i="8"/>
  <c r="J456" i="8"/>
  <c r="J472" i="8"/>
  <c r="J488" i="8"/>
  <c r="J504" i="8"/>
  <c r="J520" i="8"/>
  <c r="J536" i="8"/>
  <c r="J362" i="8"/>
  <c r="J395" i="8"/>
  <c r="J329" i="8"/>
  <c r="J345" i="8"/>
  <c r="J361" i="8"/>
  <c r="J377" i="8"/>
  <c r="J393" i="8"/>
  <c r="J409" i="8"/>
  <c r="J425" i="8"/>
  <c r="J441" i="8"/>
  <c r="J457" i="8"/>
  <c r="J473" i="8"/>
  <c r="J489" i="8"/>
  <c r="J505" i="8"/>
  <c r="J521" i="8"/>
  <c r="J330" i="8"/>
  <c r="J378" i="8"/>
  <c r="J442" i="8"/>
  <c r="J474" i="8"/>
  <c r="J363" i="8"/>
  <c r="J332" i="8"/>
  <c r="J348" i="8"/>
  <c r="J364" i="8"/>
  <c r="J380" i="8"/>
  <c r="J396" i="8"/>
  <c r="J412" i="8"/>
  <c r="J428" i="8"/>
  <c r="J444" i="8"/>
  <c r="J460" i="8"/>
  <c r="J476" i="8"/>
  <c r="J492" i="8"/>
  <c r="J508" i="8"/>
  <c r="J524" i="8"/>
  <c r="J490" i="8"/>
  <c r="J491" i="8"/>
  <c r="J314" i="8"/>
  <c r="J309" i="8"/>
  <c r="J316" i="8"/>
  <c r="J310" i="8"/>
  <c r="J308" i="8"/>
  <c r="J311" i="8"/>
  <c r="J315" i="8"/>
  <c r="J312" i="8"/>
  <c r="J313" i="8"/>
  <c r="J293" i="8"/>
  <c r="J304" i="8"/>
  <c r="J286" i="8"/>
  <c r="J289" i="8"/>
  <c r="J283" i="8"/>
  <c r="J294" i="8"/>
  <c r="J298" i="8"/>
  <c r="J305" i="8"/>
  <c r="J306" i="8"/>
  <c r="J280" i="8"/>
  <c r="J295" i="8"/>
  <c r="J307" i="8"/>
  <c r="J281" i="8"/>
  <c r="J287" i="8"/>
  <c r="J288" i="8"/>
  <c r="J299" i="8"/>
  <c r="J300" i="8"/>
  <c r="J284" i="8"/>
  <c r="J290" i="8"/>
  <c r="J296" i="8"/>
  <c r="J285" i="8"/>
  <c r="J291" i="8"/>
  <c r="J302" i="8"/>
  <c r="J301" i="8"/>
  <c r="J292" i="8"/>
  <c r="J297" i="8"/>
  <c r="J303" i="8"/>
  <c r="J282" i="8"/>
  <c r="V348" i="7" a="1"/>
  <c r="V348" i="7" s="1"/>
  <c r="C4" i="4"/>
  <c r="J14" i="8"/>
  <c r="J26" i="8"/>
  <c r="J55" i="8"/>
  <c r="J67" i="8"/>
  <c r="J79" i="8"/>
  <c r="J117" i="8"/>
  <c r="J127" i="8"/>
  <c r="J139" i="8"/>
  <c r="J148" i="8"/>
  <c r="J163" i="8"/>
  <c r="J179" i="8"/>
  <c r="J188" i="8"/>
  <c r="J196" i="8"/>
  <c r="J204" i="8"/>
  <c r="J225" i="8"/>
  <c r="J231" i="8"/>
  <c r="J248" i="8"/>
  <c r="J266" i="8"/>
  <c r="J249" i="8"/>
  <c r="J29" i="8"/>
  <c r="J101" i="8"/>
  <c r="J130" i="8"/>
  <c r="J157" i="8"/>
  <c r="J213" i="8"/>
  <c r="J260" i="8"/>
  <c r="J114" i="8"/>
  <c r="J206" i="8"/>
  <c r="J232" i="8"/>
  <c r="J233" i="8"/>
  <c r="J270" i="8"/>
  <c r="J45" i="8"/>
  <c r="J71" i="8"/>
  <c r="J151" i="8"/>
  <c r="J183" i="8"/>
  <c r="J47" i="8"/>
  <c r="J95" i="8"/>
  <c r="J153" i="8"/>
  <c r="J192" i="8"/>
  <c r="J272" i="8"/>
  <c r="J277" i="8"/>
  <c r="J64" i="8"/>
  <c r="J199" i="8"/>
  <c r="J51" i="8"/>
  <c r="J146" i="8"/>
  <c r="J200" i="8"/>
  <c r="J256" i="8"/>
  <c r="J15" i="8"/>
  <c r="J27" i="8"/>
  <c r="J40" i="8"/>
  <c r="J56" i="8"/>
  <c r="J68" i="8"/>
  <c r="J100" i="8"/>
  <c r="J112" i="8"/>
  <c r="J118" i="8"/>
  <c r="J128" i="8"/>
  <c r="J164" i="8"/>
  <c r="J180" i="8"/>
  <c r="J212" i="8"/>
  <c r="J226" i="8"/>
  <c r="J267" i="8"/>
  <c r="J268" i="8"/>
  <c r="J17" i="8"/>
  <c r="J80" i="8"/>
  <c r="J140" i="8"/>
  <c r="J141" i="8"/>
  <c r="J274" i="8"/>
  <c r="J190" i="8"/>
  <c r="J220" i="8"/>
  <c r="J251" i="8"/>
  <c r="J275" i="8"/>
  <c r="J60" i="8"/>
  <c r="J94" i="8"/>
  <c r="J191" i="8"/>
  <c r="J242" i="8"/>
  <c r="J73" i="8"/>
  <c r="J223" i="8"/>
  <c r="J224" i="8"/>
  <c r="J21" i="8"/>
  <c r="J12" i="8"/>
  <c r="J175" i="8"/>
  <c r="J228" i="8"/>
  <c r="J16" i="8"/>
  <c r="J28" i="8"/>
  <c r="J41" i="8"/>
  <c r="J57" i="8"/>
  <c r="J69" i="8"/>
  <c r="J91" i="8"/>
  <c r="J113" i="8"/>
  <c r="J129" i="8"/>
  <c r="J149" i="8"/>
  <c r="J165" i="8"/>
  <c r="J169" i="8"/>
  <c r="J227" i="8"/>
  <c r="J259" i="8"/>
  <c r="J5" i="8"/>
  <c r="J42" i="8"/>
  <c r="J92" i="8"/>
  <c r="J119" i="8"/>
  <c r="J189" i="8"/>
  <c r="J205" i="8"/>
  <c r="J250" i="8"/>
  <c r="J102" i="8"/>
  <c r="J181" i="8"/>
  <c r="J197" i="8"/>
  <c r="J182" i="8"/>
  <c r="J207" i="8"/>
  <c r="J261" i="8"/>
  <c r="J32" i="8"/>
  <c r="J82" i="8"/>
  <c r="J120" i="8"/>
  <c r="J171" i="8"/>
  <c r="J208" i="8"/>
  <c r="J234" i="8"/>
  <c r="J34" i="8"/>
  <c r="J159" i="8"/>
  <c r="J76" i="8"/>
  <c r="J155" i="8"/>
  <c r="J278" i="8"/>
  <c r="J65" i="8"/>
  <c r="J211" i="8"/>
  <c r="J6" i="8"/>
  <c r="J30" i="8"/>
  <c r="J43" i="8"/>
  <c r="J58" i="8"/>
  <c r="J81" i="8"/>
  <c r="J131" i="8"/>
  <c r="J166" i="8"/>
  <c r="J214" i="8"/>
  <c r="J269" i="8"/>
  <c r="J104" i="8"/>
  <c r="J221" i="8"/>
  <c r="J61" i="8"/>
  <c r="J133" i="8"/>
  <c r="J185" i="8"/>
  <c r="J50" i="8"/>
  <c r="J161" i="8"/>
  <c r="J237" i="8"/>
  <c r="J77" i="8"/>
  <c r="J167" i="8"/>
  <c r="J246" i="8"/>
  <c r="J7" i="8"/>
  <c r="J31" i="8"/>
  <c r="J44" i="8"/>
  <c r="J59" i="8"/>
  <c r="J70" i="8"/>
  <c r="J93" i="8"/>
  <c r="J103" i="8"/>
  <c r="J132" i="8"/>
  <c r="J142" i="8"/>
  <c r="J150" i="8"/>
  <c r="J158" i="8"/>
  <c r="J170" i="8"/>
  <c r="J18" i="8"/>
  <c r="J33" i="8"/>
  <c r="J46" i="8"/>
  <c r="J72" i="8"/>
  <c r="J83" i="8"/>
  <c r="J105" i="8"/>
  <c r="J115" i="8"/>
  <c r="J152" i="8"/>
  <c r="J184" i="8"/>
  <c r="J198" i="8"/>
  <c r="J209" i="8"/>
  <c r="J215" i="8"/>
  <c r="J222" i="8"/>
  <c r="J243" i="8"/>
  <c r="J252" i="8"/>
  <c r="J262" i="8"/>
  <c r="J271" i="8"/>
  <c r="J276" i="8"/>
  <c r="J19" i="8"/>
  <c r="J263" i="8"/>
  <c r="J37" i="8"/>
  <c r="J88" i="8"/>
  <c r="J8" i="8"/>
  <c r="J264" i="8"/>
  <c r="J9" i="8"/>
  <c r="J35" i="8"/>
  <c r="J48" i="8"/>
  <c r="J62" i="8"/>
  <c r="J74" i="8"/>
  <c r="J85" i="8"/>
  <c r="J106" i="8"/>
  <c r="J122" i="8"/>
  <c r="J134" i="8"/>
  <c r="J143" i="8"/>
  <c r="J173" i="8"/>
  <c r="J186" i="8"/>
  <c r="J210" i="8"/>
  <c r="J216" i="8"/>
  <c r="J236" i="8"/>
  <c r="J244" i="8"/>
  <c r="J253" i="8"/>
  <c r="J20" i="8"/>
  <c r="J63" i="8"/>
  <c r="J86" i="8"/>
  <c r="J107" i="8"/>
  <c r="J123" i="8"/>
  <c r="J135" i="8"/>
  <c r="J154" i="8"/>
  <c r="J160" i="8"/>
  <c r="J174" i="8"/>
  <c r="J254" i="8"/>
  <c r="J255" i="8"/>
  <c r="J108" i="8"/>
  <c r="J10" i="8"/>
  <c r="J36" i="8"/>
  <c r="J49" i="8"/>
  <c r="J75" i="8"/>
  <c r="J96" i="8"/>
  <c r="J144" i="8"/>
  <c r="J193" i="8"/>
  <c r="J87" i="8"/>
  <c r="J273" i="8"/>
  <c r="J97" i="8"/>
  <c r="J23" i="8"/>
  <c r="J38" i="8"/>
  <c r="J52" i="8"/>
  <c r="J89" i="8"/>
  <c r="J98" i="8"/>
  <c r="J109" i="8"/>
  <c r="J116" i="8"/>
  <c r="J125" i="8"/>
  <c r="J136" i="8"/>
  <c r="J147" i="8"/>
  <c r="J176" i="8"/>
  <c r="J195" i="8"/>
  <c r="J201" i="8"/>
  <c r="J217" i="8"/>
  <c r="J239" i="8"/>
  <c r="J247" i="8"/>
  <c r="J257" i="8"/>
  <c r="J279" i="8"/>
  <c r="J24" i="8"/>
  <c r="J39" i="8"/>
  <c r="J53" i="8"/>
  <c r="J99" i="8"/>
  <c r="J110" i="8"/>
  <c r="J137" i="8"/>
  <c r="J177" i="8"/>
  <c r="J202" i="8"/>
  <c r="J218" i="8"/>
  <c r="J229" i="8"/>
  <c r="J240" i="8"/>
  <c r="J258" i="8"/>
  <c r="J265" i="8"/>
  <c r="J121" i="8"/>
  <c r="J25" i="8"/>
  <c r="J54" i="8"/>
  <c r="J66" i="8"/>
  <c r="J78" i="8"/>
  <c r="J90" i="8"/>
  <c r="J111" i="8"/>
  <c r="J126" i="8"/>
  <c r="J138" i="8"/>
  <c r="J156" i="8"/>
  <c r="J162" i="8"/>
  <c r="J168" i="8"/>
  <c r="J178" i="8"/>
  <c r="J187" i="8"/>
  <c r="J203" i="8"/>
  <c r="J219" i="8"/>
  <c r="J230" i="8"/>
  <c r="J241" i="8"/>
  <c r="J84" i="8"/>
  <c r="J172" i="8"/>
  <c r="J235" i="8"/>
  <c r="J11" i="8"/>
  <c r="J145" i="8"/>
  <c r="J194" i="8"/>
  <c r="J245" i="8"/>
  <c r="J22" i="8"/>
  <c r="J124" i="8"/>
  <c r="J238" i="8"/>
  <c r="C4" i="8"/>
  <c r="J4" i="8" s="1"/>
  <c r="D4" i="4" l="1" a="1"/>
  <c r="D20" i="7" s="1" a="1"/>
  <c r="D20" i="7" s="1"/>
  <c r="E4" i="4" a="1"/>
  <c r="E4" i="4" s="1"/>
  <c r="D497" i="7" l="1" a="1"/>
  <c r="D497" i="7" s="1"/>
  <c r="D415" i="7" a="1"/>
  <c r="D415" i="7" s="1"/>
  <c r="D159" i="7" a="1"/>
  <c r="D159" i="7" s="1"/>
  <c r="D494" i="7" a="1"/>
  <c r="D494" i="7" s="1"/>
  <c r="D238" i="7" a="1"/>
  <c r="D238" i="7" s="1"/>
  <c r="D541" i="7" a="1"/>
  <c r="D541" i="7" s="1"/>
  <c r="D525" i="7" a="1"/>
  <c r="D525" i="7" s="1"/>
  <c r="D427" i="7" a="1"/>
  <c r="D427" i="7" s="1"/>
  <c r="D490" i="7" a="1"/>
  <c r="D490" i="7" s="1"/>
  <c r="D489" i="7" a="1"/>
  <c r="D489" i="7" s="1"/>
  <c r="D584" i="7" a="1"/>
  <c r="D584" i="7" s="1"/>
  <c r="D72" i="7" a="1"/>
  <c r="D72" i="7" s="1"/>
  <c r="D199" i="7" a="1"/>
  <c r="D199" i="7" s="1"/>
  <c r="D278" i="7" a="1"/>
  <c r="D278" i="7" s="1"/>
  <c r="D23" i="7" a="1"/>
  <c r="D23" i="7" s="1"/>
  <c r="D357" i="7" a="1"/>
  <c r="D357" i="7" s="1"/>
  <c r="D101" i="7" a="1"/>
  <c r="D101" i="7" s="1"/>
  <c r="D436" i="7" a="1"/>
  <c r="D436" i="7" s="1"/>
  <c r="D180" i="7" a="1"/>
  <c r="D180" i="7" s="1"/>
  <c r="D515" i="7" a="1"/>
  <c r="D515" i="7" s="1"/>
  <c r="D259" i="7" a="1"/>
  <c r="D259" i="7" s="1"/>
  <c r="D237" i="7" a="1"/>
  <c r="D237" i="7" s="1"/>
  <c r="D380" i="7" a="1"/>
  <c r="D380" i="7" s="1"/>
  <c r="D124" i="7" a="1"/>
  <c r="D124" i="7" s="1"/>
  <c r="D171" i="7" a="1"/>
  <c r="D171" i="7" s="1"/>
  <c r="D234" i="7" a="1"/>
  <c r="D234" i="7" s="1"/>
  <c r="D201" i="7" a="1"/>
  <c r="D201" i="7" s="1"/>
  <c r="D328" i="7" a="1"/>
  <c r="D328" i="7" s="1"/>
  <c r="D455" i="7" a="1"/>
  <c r="D455" i="7" s="1"/>
  <c r="D534" i="7" a="1"/>
  <c r="D534" i="7" s="1"/>
  <c r="D434" i="7" a="1"/>
  <c r="D434" i="7" s="1"/>
  <c r="D178" i="7" a="1"/>
  <c r="D178" i="7" s="1"/>
  <c r="D481" i="7" a="1"/>
  <c r="D481" i="7" s="1"/>
  <c r="D225" i="7" a="1"/>
  <c r="D225" i="7" s="1"/>
  <c r="D7" i="7" a="1"/>
  <c r="D7" i="7" s="1"/>
  <c r="D336" i="7" a="1"/>
  <c r="D336" i="7" s="1"/>
  <c r="D80" i="7" a="1"/>
  <c r="D80" i="7" s="1"/>
  <c r="D399" i="7" a="1"/>
  <c r="D399" i="7" s="1"/>
  <c r="D143" i="7" a="1"/>
  <c r="D143" i="7" s="1"/>
  <c r="D478" i="7" a="1"/>
  <c r="D478" i="7" s="1"/>
  <c r="D222" i="7" a="1"/>
  <c r="D222" i="7" s="1"/>
  <c r="D509" i="7" a="1"/>
  <c r="D509" i="7" s="1"/>
  <c r="D221" i="7" a="1"/>
  <c r="D221" i="7" s="1"/>
  <c r="D493" i="7" a="1"/>
  <c r="D493" i="7" s="1"/>
  <c r="D364" i="7" a="1"/>
  <c r="D364" i="7" s="1"/>
  <c r="D108" i="7" a="1"/>
  <c r="D108" i="7" s="1"/>
  <c r="D411" i="7" a="1"/>
  <c r="D411" i="7" s="1"/>
  <c r="D155" i="7" a="1"/>
  <c r="D155" i="7" s="1"/>
  <c r="D474" i="7" a="1"/>
  <c r="D474" i="7" s="1"/>
  <c r="D218" i="7" a="1"/>
  <c r="D218" i="7" s="1"/>
  <c r="D441" i="7" a="1"/>
  <c r="D441" i="7" s="1"/>
  <c r="D185" i="7" a="1"/>
  <c r="D185" i="7" s="1"/>
  <c r="D568" i="7" a="1"/>
  <c r="D568" i="7" s="1"/>
  <c r="D312" i="7" a="1"/>
  <c r="D312" i="7" s="1"/>
  <c r="D57" i="7" a="1"/>
  <c r="D57" i="7" s="1"/>
  <c r="D439" i="7" a="1"/>
  <c r="D439" i="7" s="1"/>
  <c r="D183" i="7" a="1"/>
  <c r="D183" i="7" s="1"/>
  <c r="D518" i="7" a="1"/>
  <c r="D518" i="7" s="1"/>
  <c r="D262" i="7" a="1"/>
  <c r="D262" i="7" s="1"/>
  <c r="D12" i="7" a="1"/>
  <c r="D12" i="7" s="1"/>
  <c r="D341" i="7" a="1"/>
  <c r="D341" i="7" s="1"/>
  <c r="D85" i="7" a="1"/>
  <c r="D85" i="7" s="1"/>
  <c r="D420" i="7" a="1"/>
  <c r="D420" i="7" s="1"/>
  <c r="D164" i="7" a="1"/>
  <c r="D164" i="7" s="1"/>
  <c r="D499" i="7" a="1"/>
  <c r="D499" i="7" s="1"/>
  <c r="D243" i="7" a="1"/>
  <c r="D243" i="7" s="1"/>
  <c r="D64" i="7" a="1"/>
  <c r="D64" i="7" s="1"/>
  <c r="D383" i="7" a="1"/>
  <c r="D383" i="7" s="1"/>
  <c r="D127" i="7" a="1"/>
  <c r="D127" i="7" s="1"/>
  <c r="D206" i="7" a="1"/>
  <c r="D206" i="7" s="1"/>
  <c r="D461" i="7" a="1"/>
  <c r="D461" i="7" s="1"/>
  <c r="D92" i="7" a="1"/>
  <c r="D92" i="7" s="1"/>
  <c r="D139" i="7" a="1"/>
  <c r="D139" i="7" s="1"/>
  <c r="D202" i="7" a="1"/>
  <c r="D202" i="7" s="1"/>
  <c r="D552" i="7" a="1"/>
  <c r="D552" i="7" s="1"/>
  <c r="D423" i="7" a="1"/>
  <c r="D423" i="7" s="1"/>
  <c r="D502" i="7" a="1"/>
  <c r="D502" i="7" s="1"/>
  <c r="D581" i="7" a="1"/>
  <c r="D581" i="7" s="1"/>
  <c r="D69" i="7" a="1"/>
  <c r="D69" i="7" s="1"/>
  <c r="D148" i="7" a="1"/>
  <c r="D148" i="7" s="1"/>
  <c r="D227" i="7" a="1"/>
  <c r="D227" i="7" s="1"/>
  <c r="D462" i="7" a="1"/>
  <c r="D462" i="7" s="1"/>
  <c r="D477" i="7" a="1"/>
  <c r="D477" i="7" s="1"/>
  <c r="D205" i="7" a="1"/>
  <c r="D205" i="7" s="1"/>
  <c r="D348" i="7" a="1"/>
  <c r="D348" i="7" s="1"/>
  <c r="D395" i="7" a="1"/>
  <c r="D395" i="7" s="1"/>
  <c r="D458" i="7" a="1"/>
  <c r="D458" i="7" s="1"/>
  <c r="D425" i="7" a="1"/>
  <c r="D425" i="7" s="1"/>
  <c r="D169" i="7" a="1"/>
  <c r="D169" i="7" s="1"/>
  <c r="D296" i="7" a="1"/>
  <c r="D296" i="7" s="1"/>
  <c r="D41" i="7" a="1"/>
  <c r="D41" i="7" s="1"/>
  <c r="D167" i="7" a="1"/>
  <c r="D167" i="7" s="1"/>
  <c r="D246" i="7" a="1"/>
  <c r="D246" i="7" s="1"/>
  <c r="D325" i="7" a="1"/>
  <c r="D325" i="7" s="1"/>
  <c r="D404" i="7" a="1"/>
  <c r="D404" i="7" s="1"/>
  <c r="D483" i="7" a="1"/>
  <c r="D483" i="7" s="1"/>
  <c r="D402" i="7" a="1"/>
  <c r="D402" i="7" s="1"/>
  <c r="D146" i="7" a="1"/>
  <c r="D146" i="7" s="1"/>
  <c r="D449" i="7" a="1"/>
  <c r="D449" i="7" s="1"/>
  <c r="D193" i="7" a="1"/>
  <c r="D193" i="7" s="1"/>
  <c r="D560" i="7" a="1"/>
  <c r="D560" i="7" s="1"/>
  <c r="D304" i="7" a="1"/>
  <c r="D304" i="7" s="1"/>
  <c r="D49" i="7" a="1"/>
  <c r="D49" i="7" s="1"/>
  <c r="D367" i="7" a="1"/>
  <c r="D367" i="7" s="1"/>
  <c r="D111" i="7" a="1"/>
  <c r="D111" i="7" s="1"/>
  <c r="D446" i="7" a="1"/>
  <c r="D446" i="7" s="1"/>
  <c r="D190" i="7" a="1"/>
  <c r="D190" i="7" s="1"/>
  <c r="D445" i="7" a="1"/>
  <c r="D445" i="7" s="1"/>
  <c r="D189" i="7" a="1"/>
  <c r="D189" i="7" s="1"/>
  <c r="D588" i="7" a="1"/>
  <c r="D588" i="7" s="1"/>
  <c r="D332" i="7" a="1"/>
  <c r="D332" i="7" s="1"/>
  <c r="D76" i="7" a="1"/>
  <c r="D76" i="7" s="1"/>
  <c r="D379" i="7" a="1"/>
  <c r="D379" i="7" s="1"/>
  <c r="D123" i="7" a="1"/>
  <c r="D123" i="7" s="1"/>
  <c r="D442" i="7" a="1"/>
  <c r="D442" i="7" s="1"/>
  <c r="D186" i="7" a="1"/>
  <c r="D186" i="7" s="1"/>
  <c r="D409" i="7" a="1"/>
  <c r="D409" i="7" s="1"/>
  <c r="D153" i="7" a="1"/>
  <c r="D153" i="7" s="1"/>
  <c r="D536" i="7" a="1"/>
  <c r="D536" i="7" s="1"/>
  <c r="D280" i="7" a="1"/>
  <c r="D280" i="7" s="1"/>
  <c r="D25" i="7" a="1"/>
  <c r="D25" i="7" s="1"/>
  <c r="D407" i="7" a="1"/>
  <c r="D407" i="7" s="1"/>
  <c r="D151" i="7" a="1"/>
  <c r="D151" i="7" s="1"/>
  <c r="D486" i="7" a="1"/>
  <c r="D486" i="7" s="1"/>
  <c r="D230" i="7" a="1"/>
  <c r="D230" i="7" s="1"/>
  <c r="D564" i="7" a="1"/>
  <c r="D564" i="7" s="1"/>
  <c r="D309" i="7" a="1"/>
  <c r="D309" i="7" s="1"/>
  <c r="D54" i="7" a="1"/>
  <c r="D54" i="7" s="1"/>
  <c r="D388" i="7" a="1"/>
  <c r="D388" i="7" s="1"/>
  <c r="D132" i="7" a="1"/>
  <c r="D132" i="7" s="1"/>
  <c r="D467" i="7" a="1"/>
  <c r="D467" i="7" s="1"/>
  <c r="D211" i="7" a="1"/>
  <c r="D211" i="7" s="1"/>
  <c r="D418" i="7" a="1"/>
  <c r="D418" i="7" s="1"/>
  <c r="D544" i="7" a="1"/>
  <c r="D544" i="7" s="1"/>
  <c r="D174" i="7" a="1"/>
  <c r="D174" i="7" s="1"/>
  <c r="D45" i="7" a="1"/>
  <c r="D45" i="7" s="1"/>
  <c r="D170" i="7" a="1"/>
  <c r="D170" i="7" s="1"/>
  <c r="D264" i="7" a="1"/>
  <c r="D264" i="7" s="1"/>
  <c r="D585" i="7" a="1"/>
  <c r="D585" i="7" s="1"/>
  <c r="D391" i="7" a="1"/>
  <c r="D391" i="7" s="1"/>
  <c r="D135" i="7" a="1"/>
  <c r="D135" i="7" s="1"/>
  <c r="D470" i="7" a="1"/>
  <c r="D470" i="7" s="1"/>
  <c r="D214" i="7" a="1"/>
  <c r="D214" i="7" s="1"/>
  <c r="D549" i="7" a="1"/>
  <c r="D549" i="7" s="1"/>
  <c r="D293" i="7" a="1"/>
  <c r="D293" i="7" s="1"/>
  <c r="D38" i="7" a="1"/>
  <c r="D38" i="7" s="1"/>
  <c r="D372" i="7" a="1"/>
  <c r="D372" i="7" s="1"/>
  <c r="D116" i="7" a="1"/>
  <c r="D116" i="7" s="1"/>
  <c r="D451" i="7" a="1"/>
  <c r="D451" i="7" s="1"/>
  <c r="D195" i="7" a="1"/>
  <c r="D195" i="7" s="1"/>
  <c r="D96" i="7" a="1"/>
  <c r="D96" i="7" s="1"/>
  <c r="D433" i="7" a="1"/>
  <c r="D433" i="7" s="1"/>
  <c r="D430" i="7" a="1"/>
  <c r="D430" i="7" s="1"/>
  <c r="D316" i="7" a="1"/>
  <c r="D316" i="7" s="1"/>
  <c r="D137" i="7" a="1"/>
  <c r="D137" i="7" s="1"/>
  <c r="D370" i="7" a="1"/>
  <c r="D370" i="7" s="1"/>
  <c r="D114" i="7" a="1"/>
  <c r="D114" i="7" s="1"/>
  <c r="D417" i="7" a="1"/>
  <c r="D417" i="7" s="1"/>
  <c r="D161" i="7" a="1"/>
  <c r="D161" i="7" s="1"/>
  <c r="D528" i="7" a="1"/>
  <c r="D528" i="7" s="1"/>
  <c r="D272" i="7" a="1"/>
  <c r="D272" i="7" s="1"/>
  <c r="D6" i="7" a="1"/>
  <c r="D6" i="7" s="1"/>
  <c r="D335" i="7" a="1"/>
  <c r="D335" i="7" s="1"/>
  <c r="D79" i="7" a="1"/>
  <c r="D79" i="7" s="1"/>
  <c r="D414" i="7" a="1"/>
  <c r="D414" i="7" s="1"/>
  <c r="D158" i="7" a="1"/>
  <c r="D158" i="7" s="1"/>
  <c r="D413" i="7" a="1"/>
  <c r="D413" i="7" s="1"/>
  <c r="D157" i="7" a="1"/>
  <c r="D157" i="7" s="1"/>
  <c r="D556" i="7" a="1"/>
  <c r="D556" i="7" s="1"/>
  <c r="D300" i="7" a="1"/>
  <c r="D300" i="7" s="1"/>
  <c r="D29" i="7" a="1"/>
  <c r="D29" i="7" s="1"/>
  <c r="D347" i="7" a="1"/>
  <c r="D347" i="7" s="1"/>
  <c r="D91" i="7" a="1"/>
  <c r="D91" i="7" s="1"/>
  <c r="D410" i="7" a="1"/>
  <c r="D410" i="7" s="1"/>
  <c r="D154" i="7" a="1"/>
  <c r="D154" i="7" s="1"/>
  <c r="D377" i="7" a="1"/>
  <c r="D377" i="7" s="1"/>
  <c r="D121" i="7" a="1"/>
  <c r="D121" i="7" s="1"/>
  <c r="D504" i="7" a="1"/>
  <c r="D504" i="7" s="1"/>
  <c r="D248" i="7" a="1"/>
  <c r="D248" i="7" s="1"/>
  <c r="D537" i="7" a="1"/>
  <c r="D537" i="7" s="1"/>
  <c r="D375" i="7" a="1"/>
  <c r="D375" i="7" s="1"/>
  <c r="D119" i="7" a="1"/>
  <c r="D119" i="7" s="1"/>
  <c r="D454" i="7" a="1"/>
  <c r="D454" i="7" s="1"/>
  <c r="D198" i="7" a="1"/>
  <c r="D198" i="7" s="1"/>
  <c r="D533" i="7" a="1"/>
  <c r="D533" i="7" s="1"/>
  <c r="D277" i="7" a="1"/>
  <c r="D277" i="7" s="1"/>
  <c r="D22" i="7" a="1"/>
  <c r="D22" i="7" s="1"/>
  <c r="D356" i="7" a="1"/>
  <c r="D356" i="7" s="1"/>
  <c r="D100" i="7" a="1"/>
  <c r="D100" i="7" s="1"/>
  <c r="D435" i="7" a="1"/>
  <c r="D435" i="7" s="1"/>
  <c r="D179" i="7" a="1"/>
  <c r="D179" i="7" s="1"/>
  <c r="D529" i="7" a="1"/>
  <c r="D529" i="7" s="1"/>
  <c r="D320" i="7" a="1"/>
  <c r="D320" i="7" s="1"/>
  <c r="D351" i="7" a="1"/>
  <c r="D351" i="7" s="1"/>
  <c r="D572" i="7" a="1"/>
  <c r="D572" i="7" s="1"/>
  <c r="D426" i="7" a="1"/>
  <c r="D426" i="7" s="1"/>
  <c r="D103" i="7" a="1"/>
  <c r="D103" i="7" s="1"/>
  <c r="D438" i="7" a="1"/>
  <c r="D438" i="7" s="1"/>
  <c r="D182" i="7" a="1"/>
  <c r="D182" i="7" s="1"/>
  <c r="D517" i="7" a="1"/>
  <c r="D517" i="7" s="1"/>
  <c r="D261" i="7" a="1"/>
  <c r="D261" i="7" s="1"/>
  <c r="D11" i="7" a="1"/>
  <c r="D11" i="7" s="1"/>
  <c r="D340" i="7" a="1"/>
  <c r="D340" i="7" s="1"/>
  <c r="D84" i="7" a="1"/>
  <c r="D84" i="7" s="1"/>
  <c r="D419" i="7" a="1"/>
  <c r="D419" i="7" s="1"/>
  <c r="D163" i="7" a="1"/>
  <c r="D163" i="7" s="1"/>
  <c r="D162" i="7" a="1"/>
  <c r="D162" i="7" s="1"/>
  <c r="D130" i="7" a="1"/>
  <c r="D130" i="7" s="1"/>
  <c r="D95" i="7" a="1"/>
  <c r="D95" i="7" s="1"/>
  <c r="D173" i="7" a="1"/>
  <c r="D173" i="7" s="1"/>
  <c r="D107" i="7" a="1"/>
  <c r="D107" i="7" s="1"/>
  <c r="D520" i="7" a="1"/>
  <c r="D520" i="7" s="1"/>
  <c r="D401" i="7" a="1"/>
  <c r="D401" i="7" s="1"/>
  <c r="D575" i="7" a="1"/>
  <c r="D575" i="7" s="1"/>
  <c r="D142" i="7" a="1"/>
  <c r="D142" i="7" s="1"/>
  <c r="D587" i="7" a="1"/>
  <c r="D587" i="7" s="1"/>
  <c r="D361" i="7" a="1"/>
  <c r="D361" i="7" s="1"/>
  <c r="D232" i="7" a="1"/>
  <c r="D232" i="7" s="1"/>
  <c r="D9" i="7" a="1"/>
  <c r="D9" i="7" s="1"/>
  <c r="D385" i="7" a="1"/>
  <c r="D385" i="7" s="1"/>
  <c r="D559" i="7" a="1"/>
  <c r="D559" i="7" s="1"/>
  <c r="D48" i="7" a="1"/>
  <c r="D48" i="7" s="1"/>
  <c r="D125" i="7" a="1"/>
  <c r="D125" i="7" s="1"/>
  <c r="D571" i="7" a="1"/>
  <c r="D571" i="7" s="1"/>
  <c r="D315" i="7" a="1"/>
  <c r="D315" i="7" s="1"/>
  <c r="D60" i="7" a="1"/>
  <c r="D60" i="7" s="1"/>
  <c r="D378" i="7" a="1"/>
  <c r="D378" i="7" s="1"/>
  <c r="D122" i="7" a="1"/>
  <c r="D122" i="7" s="1"/>
  <c r="D345" i="7" a="1"/>
  <c r="D345" i="7" s="1"/>
  <c r="D89" i="7" a="1"/>
  <c r="D89" i="7" s="1"/>
  <c r="D472" i="7" a="1"/>
  <c r="D472" i="7" s="1"/>
  <c r="D216" i="7" a="1"/>
  <c r="D216" i="7" s="1"/>
  <c r="D14" i="7" a="1"/>
  <c r="D14" i="7" s="1"/>
  <c r="D343" i="7" a="1"/>
  <c r="D343" i="7" s="1"/>
  <c r="D87" i="7" a="1"/>
  <c r="D87" i="7" s="1"/>
  <c r="D422" i="7" a="1"/>
  <c r="D422" i="7" s="1"/>
  <c r="D166" i="7" a="1"/>
  <c r="D166" i="7" s="1"/>
  <c r="D501" i="7" a="1"/>
  <c r="D501" i="7" s="1"/>
  <c r="D245" i="7" a="1"/>
  <c r="D245" i="7" s="1"/>
  <c r="D580" i="7" a="1"/>
  <c r="D580" i="7" s="1"/>
  <c r="D324" i="7" a="1"/>
  <c r="D324" i="7" s="1"/>
  <c r="D68" i="7" a="1"/>
  <c r="D68" i="7" s="1"/>
  <c r="D403" i="7" a="1"/>
  <c r="D403" i="7" s="1"/>
  <c r="D147" i="7" a="1"/>
  <c r="D147" i="7" s="1"/>
  <c r="D98" i="7" a="1"/>
  <c r="D98" i="7" s="1"/>
  <c r="D512" i="7" a="1"/>
  <c r="D512" i="7" s="1"/>
  <c r="D63" i="7" a="1"/>
  <c r="D63" i="7" s="1"/>
  <c r="D141" i="7" a="1"/>
  <c r="D141" i="7" s="1"/>
  <c r="D331" i="7" a="1"/>
  <c r="D331" i="7" s="1"/>
  <c r="D138" i="7" a="1"/>
  <c r="D138" i="7" s="1"/>
  <c r="D488" i="7" a="1"/>
  <c r="D488" i="7" s="1"/>
  <c r="D359" i="7" a="1"/>
  <c r="D359" i="7" s="1"/>
  <c r="D82" i="7" a="1"/>
  <c r="D82" i="7" s="1"/>
  <c r="D129" i="7" a="1"/>
  <c r="D129" i="7" s="1"/>
  <c r="D240" i="7" a="1"/>
  <c r="D240" i="7" s="1"/>
  <c r="D382" i="7" a="1"/>
  <c r="D382" i="7" s="1"/>
  <c r="D381" i="7" a="1"/>
  <c r="D381" i="7" s="1"/>
  <c r="D268" i="7" a="1"/>
  <c r="D268" i="7" s="1"/>
  <c r="D578" i="7" a="1"/>
  <c r="D578" i="7" s="1"/>
  <c r="D322" i="7" a="1"/>
  <c r="D322" i="7" s="1"/>
  <c r="D66" i="7" a="1"/>
  <c r="D66" i="7" s="1"/>
  <c r="D369" i="7" a="1"/>
  <c r="D369" i="7" s="1"/>
  <c r="D113" i="7" a="1"/>
  <c r="D113" i="7" s="1"/>
  <c r="D480" i="7" a="1"/>
  <c r="D480" i="7" s="1"/>
  <c r="D224" i="7" a="1"/>
  <c r="D224" i="7" s="1"/>
  <c r="D543" i="7" a="1"/>
  <c r="D543" i="7" s="1"/>
  <c r="D287" i="7" a="1"/>
  <c r="D287" i="7" s="1"/>
  <c r="D32" i="7" a="1"/>
  <c r="D32" i="7" s="1"/>
  <c r="D366" i="7" a="1"/>
  <c r="D366" i="7" s="1"/>
  <c r="D110" i="7" a="1"/>
  <c r="D110" i="7" s="1"/>
  <c r="D365" i="7" a="1"/>
  <c r="D365" i="7" s="1"/>
  <c r="D109" i="7" a="1"/>
  <c r="D109" i="7" s="1"/>
  <c r="D508" i="7" a="1"/>
  <c r="D508" i="7" s="1"/>
  <c r="D252" i="7" a="1"/>
  <c r="D252" i="7" s="1"/>
  <c r="D555" i="7" a="1"/>
  <c r="D555" i="7" s="1"/>
  <c r="D299" i="7" a="1"/>
  <c r="D299" i="7" s="1"/>
  <c r="D44" i="7" a="1"/>
  <c r="D44" i="7" s="1"/>
  <c r="D362" i="7" a="1"/>
  <c r="D362" i="7" s="1"/>
  <c r="D106" i="7" a="1"/>
  <c r="D106" i="7" s="1"/>
  <c r="D329" i="7" a="1"/>
  <c r="D329" i="7" s="1"/>
  <c r="D73" i="7" a="1"/>
  <c r="D73" i="7" s="1"/>
  <c r="D456" i="7" a="1"/>
  <c r="D456" i="7" s="1"/>
  <c r="D200" i="7" a="1"/>
  <c r="D200" i="7" s="1"/>
  <c r="D583" i="7" a="1"/>
  <c r="D583" i="7" s="1"/>
  <c r="D327" i="7" a="1"/>
  <c r="D327" i="7" s="1"/>
  <c r="D71" i="7" a="1"/>
  <c r="D71" i="7" s="1"/>
  <c r="D406" i="7" a="1"/>
  <c r="D406" i="7" s="1"/>
  <c r="D150" i="7" a="1"/>
  <c r="D150" i="7" s="1"/>
  <c r="D485" i="7" a="1"/>
  <c r="D485" i="7" s="1"/>
  <c r="D229" i="7" a="1"/>
  <c r="D229" i="7" s="1"/>
  <c r="D567" i="7" a="1"/>
  <c r="D567" i="7" s="1"/>
  <c r="D308" i="7" a="1"/>
  <c r="D308" i="7" s="1"/>
  <c r="D53" i="7" a="1"/>
  <c r="D53" i="7" s="1"/>
  <c r="D387" i="7" a="1"/>
  <c r="D387" i="7" s="1"/>
  <c r="D131" i="7" a="1"/>
  <c r="D131" i="7" s="1"/>
  <c r="D562" i="7" a="1"/>
  <c r="D562" i="7" s="1"/>
  <c r="D306" i="7" a="1"/>
  <c r="D306" i="7" s="1"/>
  <c r="D51" i="7" a="1"/>
  <c r="D51" i="7" s="1"/>
  <c r="D353" i="7" a="1"/>
  <c r="D353" i="7" s="1"/>
  <c r="D97" i="7" a="1"/>
  <c r="D97" i="7" s="1"/>
  <c r="D464" i="7" a="1"/>
  <c r="D464" i="7" s="1"/>
  <c r="D208" i="7" a="1"/>
  <c r="D208" i="7" s="1"/>
  <c r="D527" i="7" a="1"/>
  <c r="D527" i="7" s="1"/>
  <c r="D271" i="7" a="1"/>
  <c r="D271" i="7" s="1"/>
  <c r="D17" i="7" a="1"/>
  <c r="D17" i="7" s="1"/>
  <c r="D350" i="7" a="1"/>
  <c r="D350" i="7" s="1"/>
  <c r="D94" i="7" a="1"/>
  <c r="D94" i="7" s="1"/>
  <c r="D349" i="7" a="1"/>
  <c r="D349" i="7" s="1"/>
  <c r="D93" i="7" a="1"/>
  <c r="D93" i="7" s="1"/>
  <c r="D492" i="7" a="1"/>
  <c r="D492" i="7" s="1"/>
  <c r="D236" i="7" a="1"/>
  <c r="D236" i="7" s="1"/>
  <c r="D539" i="7" a="1"/>
  <c r="D539" i="7" s="1"/>
  <c r="D283" i="7" a="1"/>
  <c r="D283" i="7" s="1"/>
  <c r="D28" i="7" a="1"/>
  <c r="D28" i="7" s="1"/>
  <c r="D346" i="7" a="1"/>
  <c r="D346" i="7" s="1"/>
  <c r="D90" i="7" a="1"/>
  <c r="D90" i="7" s="1"/>
  <c r="D313" i="7" a="1"/>
  <c r="D313" i="7" s="1"/>
  <c r="D58" i="7" a="1"/>
  <c r="D58" i="7" s="1"/>
  <c r="D440" i="7" a="1"/>
  <c r="D440" i="7" s="1"/>
  <c r="D184" i="7" a="1"/>
  <c r="D184" i="7" s="1"/>
  <c r="D566" i="7" a="1"/>
  <c r="D566" i="7" s="1"/>
  <c r="D311" i="7" a="1"/>
  <c r="D311" i="7" s="1"/>
  <c r="D56" i="7" a="1"/>
  <c r="D56" i="7" s="1"/>
  <c r="D390" i="7" a="1"/>
  <c r="D390" i="7" s="1"/>
  <c r="D134" i="7" a="1"/>
  <c r="D134" i="7" s="1"/>
  <c r="D469" i="7" a="1"/>
  <c r="D469" i="7" s="1"/>
  <c r="D213" i="7" a="1"/>
  <c r="D213" i="7" s="1"/>
  <c r="D548" i="7" a="1"/>
  <c r="D548" i="7" s="1"/>
  <c r="D292" i="7" a="1"/>
  <c r="D292" i="7" s="1"/>
  <c r="D37" i="7" a="1"/>
  <c r="D37" i="7" s="1"/>
  <c r="D371" i="7" a="1"/>
  <c r="D371" i="7" s="1"/>
  <c r="D115" i="7" a="1"/>
  <c r="D115" i="7" s="1"/>
  <c r="D450" i="7" a="1"/>
  <c r="D450" i="7" s="1"/>
  <c r="D465" i="7" a="1"/>
  <c r="D465" i="7" s="1"/>
  <c r="D288" i="7" a="1"/>
  <c r="D288" i="7" s="1"/>
  <c r="D429" i="7" a="1"/>
  <c r="D429" i="7" s="1"/>
  <c r="D363" i="7" a="1"/>
  <c r="D363" i="7" s="1"/>
  <c r="D393" i="7" a="1"/>
  <c r="D393" i="7" s="1"/>
  <c r="D354" i="7" a="1"/>
  <c r="D354" i="7" s="1"/>
  <c r="D145" i="7" a="1"/>
  <c r="D145" i="7" s="1"/>
  <c r="D319" i="7" a="1"/>
  <c r="D319" i="7" s="1"/>
  <c r="D397" i="7" a="1"/>
  <c r="D397" i="7" s="1"/>
  <c r="D284" i="7" a="1"/>
  <c r="D284" i="7" s="1"/>
  <c r="D75" i="7" a="1"/>
  <c r="D75" i="7" s="1"/>
  <c r="D105" i="7" a="1"/>
  <c r="D105" i="7" s="1"/>
  <c r="D457" i="7" a="1"/>
  <c r="D457" i="7" s="1"/>
  <c r="D338" i="7" a="1"/>
  <c r="D338" i="7" s="1"/>
  <c r="D496" i="7" a="1"/>
  <c r="D496" i="7" s="1"/>
  <c r="D303" i="7" a="1"/>
  <c r="D303" i="7" s="1"/>
  <c r="D126" i="7" a="1"/>
  <c r="D126" i="7" s="1"/>
  <c r="D524" i="7" a="1"/>
  <c r="D524" i="7" s="1"/>
  <c r="D546" i="7" a="1"/>
  <c r="D546" i="7" s="1"/>
  <c r="D290" i="7" a="1"/>
  <c r="D290" i="7" s="1"/>
  <c r="D35" i="7" a="1"/>
  <c r="D35" i="7" s="1"/>
  <c r="D337" i="7" a="1"/>
  <c r="D337" i="7" s="1"/>
  <c r="D81" i="7" a="1"/>
  <c r="D81" i="7" s="1"/>
  <c r="D448" i="7" a="1"/>
  <c r="D448" i="7" s="1"/>
  <c r="D192" i="7" a="1"/>
  <c r="D192" i="7" s="1"/>
  <c r="D511" i="7" a="1"/>
  <c r="D511" i="7" s="1"/>
  <c r="D255" i="7" a="1"/>
  <c r="D255" i="7" s="1"/>
  <c r="D5" i="7" a="1"/>
  <c r="D5" i="7" s="1"/>
  <c r="D334" i="7" a="1"/>
  <c r="D334" i="7" s="1"/>
  <c r="D78" i="7" a="1"/>
  <c r="D78" i="7" s="1"/>
  <c r="D333" i="7" a="1"/>
  <c r="D333" i="7" s="1"/>
  <c r="D77" i="7" a="1"/>
  <c r="D77" i="7" s="1"/>
  <c r="D476" i="7" a="1"/>
  <c r="D476" i="7" s="1"/>
  <c r="D220" i="7" a="1"/>
  <c r="D220" i="7" s="1"/>
  <c r="D523" i="7" a="1"/>
  <c r="D523" i="7" s="1"/>
  <c r="D267" i="7" a="1"/>
  <c r="D267" i="7" s="1"/>
  <c r="D586" i="7" a="1"/>
  <c r="D586" i="7" s="1"/>
  <c r="D330" i="7" a="1"/>
  <c r="D330" i="7" s="1"/>
  <c r="D74" i="7" a="1"/>
  <c r="D74" i="7" s="1"/>
  <c r="D297" i="7" a="1"/>
  <c r="D297" i="7" s="1"/>
  <c r="D42" i="7" a="1"/>
  <c r="D42" i="7" s="1"/>
  <c r="D424" i="7" a="1"/>
  <c r="D424" i="7" s="1"/>
  <c r="D168" i="7" a="1"/>
  <c r="D168" i="7" s="1"/>
  <c r="D551" i="7" a="1"/>
  <c r="D551" i="7" s="1"/>
  <c r="D295" i="7" a="1"/>
  <c r="D295" i="7" s="1"/>
  <c r="D40" i="7" a="1"/>
  <c r="D40" i="7" s="1"/>
  <c r="D374" i="7" a="1"/>
  <c r="D374" i="7" s="1"/>
  <c r="D118" i="7" a="1"/>
  <c r="D118" i="7" s="1"/>
  <c r="D453" i="7" a="1"/>
  <c r="D453" i="7" s="1"/>
  <c r="D197" i="7" a="1"/>
  <c r="D197" i="7" s="1"/>
  <c r="D532" i="7" a="1"/>
  <c r="D532" i="7" s="1"/>
  <c r="D276" i="7" a="1"/>
  <c r="D276" i="7" s="1"/>
  <c r="D21" i="7" a="1"/>
  <c r="D21" i="7" s="1"/>
  <c r="D355" i="7" a="1"/>
  <c r="D355" i="7" s="1"/>
  <c r="D99" i="7" a="1"/>
  <c r="D99" i="7" s="1"/>
  <c r="D256" i="7" a="1"/>
  <c r="D256" i="7" s="1"/>
  <c r="D398" i="7" a="1"/>
  <c r="D398" i="7" s="1"/>
  <c r="D540" i="7" a="1"/>
  <c r="D540" i="7" s="1"/>
  <c r="D394" i="7" a="1"/>
  <c r="D394" i="7" s="1"/>
  <c r="D530" i="7" a="1"/>
  <c r="D530" i="7" s="1"/>
  <c r="D274" i="7" a="1"/>
  <c r="D274" i="7" s="1"/>
  <c r="D19" i="7" a="1"/>
  <c r="D19" i="7" s="1"/>
  <c r="D321" i="7" a="1"/>
  <c r="D321" i="7" s="1"/>
  <c r="D65" i="7" a="1"/>
  <c r="D65" i="7" s="1"/>
  <c r="D432" i="7" a="1"/>
  <c r="D432" i="7" s="1"/>
  <c r="D176" i="7" a="1"/>
  <c r="D176" i="7" s="1"/>
  <c r="D495" i="7" a="1"/>
  <c r="D495" i="7" s="1"/>
  <c r="D239" i="7" a="1"/>
  <c r="D239" i="7" s="1"/>
  <c r="D574" i="7" a="1"/>
  <c r="D574" i="7" s="1"/>
  <c r="D318" i="7" a="1"/>
  <c r="D318" i="7" s="1"/>
  <c r="D62" i="7" a="1"/>
  <c r="D62" i="7" s="1"/>
  <c r="D317" i="7" a="1"/>
  <c r="D317" i="7" s="1"/>
  <c r="D61" i="7" a="1"/>
  <c r="D61" i="7" s="1"/>
  <c r="D460" i="7" a="1"/>
  <c r="D460" i="7" s="1"/>
  <c r="D204" i="7" a="1"/>
  <c r="D204" i="7" s="1"/>
  <c r="D507" i="7" a="1"/>
  <c r="D507" i="7" s="1"/>
  <c r="D251" i="7" a="1"/>
  <c r="D251" i="7" s="1"/>
  <c r="D570" i="7" a="1"/>
  <c r="D570" i="7" s="1"/>
  <c r="D314" i="7" a="1"/>
  <c r="D314" i="7" s="1"/>
  <c r="D59" i="7" a="1"/>
  <c r="D59" i="7" s="1"/>
  <c r="D281" i="7" a="1"/>
  <c r="D281" i="7" s="1"/>
  <c r="D26" i="7" a="1"/>
  <c r="D26" i="7" s="1"/>
  <c r="D408" i="7" a="1"/>
  <c r="D408" i="7" s="1"/>
  <c r="D152" i="7" a="1"/>
  <c r="D152" i="7" s="1"/>
  <c r="D535" i="7" a="1"/>
  <c r="D535" i="7" s="1"/>
  <c r="D279" i="7" a="1"/>
  <c r="D279" i="7" s="1"/>
  <c r="D24" i="7" a="1"/>
  <c r="D24" i="7" s="1"/>
  <c r="D358" i="7" a="1"/>
  <c r="D358" i="7" s="1"/>
  <c r="D102" i="7" a="1"/>
  <c r="D102" i="7" s="1"/>
  <c r="D437" i="7" a="1"/>
  <c r="D437" i="7" s="1"/>
  <c r="D181" i="7" a="1"/>
  <c r="D181" i="7" s="1"/>
  <c r="D516" i="7" a="1"/>
  <c r="D516" i="7" s="1"/>
  <c r="D260" i="7" a="1"/>
  <c r="D260" i="7" s="1"/>
  <c r="D10" i="7" a="1"/>
  <c r="D10" i="7" s="1"/>
  <c r="D339" i="7" a="1"/>
  <c r="D339" i="7" s="1"/>
  <c r="D83" i="7" a="1"/>
  <c r="D83" i="7" s="1"/>
  <c r="D416" i="7" a="1"/>
  <c r="D416" i="7" s="1"/>
  <c r="D160" i="7" a="1"/>
  <c r="D160" i="7" s="1"/>
  <c r="D479" i="7" a="1"/>
  <c r="D479" i="7" s="1"/>
  <c r="D223" i="7" a="1"/>
  <c r="D223" i="7" s="1"/>
  <c r="D558" i="7" a="1"/>
  <c r="D558" i="7" s="1"/>
  <c r="D302" i="7" a="1"/>
  <c r="D302" i="7" s="1"/>
  <c r="D47" i="7" a="1"/>
  <c r="D47" i="7" s="1"/>
  <c r="D301" i="7" a="1"/>
  <c r="D301" i="7" s="1"/>
  <c r="D46" i="7" a="1"/>
  <c r="D46" i="7" s="1"/>
  <c r="D444" i="7" a="1"/>
  <c r="D444" i="7" s="1"/>
  <c r="D188" i="7" a="1"/>
  <c r="D188" i="7" s="1"/>
  <c r="D491" i="7" a="1"/>
  <c r="D491" i="7" s="1"/>
  <c r="D235" i="7" a="1"/>
  <c r="D235" i="7" s="1"/>
  <c r="D554" i="7" a="1"/>
  <c r="D554" i="7" s="1"/>
  <c r="D298" i="7" a="1"/>
  <c r="D298" i="7" s="1"/>
  <c r="D43" i="7" a="1"/>
  <c r="D43" i="7" s="1"/>
  <c r="D265" i="7" a="1"/>
  <c r="D265" i="7" s="1"/>
  <c r="D569" i="7" a="1"/>
  <c r="D569" i="7" s="1"/>
  <c r="D392" i="7" a="1"/>
  <c r="D392" i="7" s="1"/>
  <c r="D136" i="7" a="1"/>
  <c r="D136" i="7" s="1"/>
  <c r="D519" i="7" a="1"/>
  <c r="D519" i="7" s="1"/>
  <c r="D263" i="7" a="1"/>
  <c r="D263" i="7" s="1"/>
  <c r="D13" i="7" a="1"/>
  <c r="D13" i="7" s="1"/>
  <c r="D342" i="7" a="1"/>
  <c r="D342" i="7" s="1"/>
  <c r="D86" i="7" a="1"/>
  <c r="D86" i="7" s="1"/>
  <c r="D421" i="7" a="1"/>
  <c r="D421" i="7" s="1"/>
  <c r="D165" i="7" a="1"/>
  <c r="D165" i="7" s="1"/>
  <c r="D500" i="7" a="1"/>
  <c r="D500" i="7" s="1"/>
  <c r="D244" i="7" a="1"/>
  <c r="D244" i="7" s="1"/>
  <c r="D579" i="7" a="1"/>
  <c r="D579" i="7" s="1"/>
  <c r="D323" i="7" a="1"/>
  <c r="D323" i="7" s="1"/>
  <c r="D67" i="7" a="1"/>
  <c r="D67" i="7" s="1"/>
  <c r="D194" i="7" a="1"/>
  <c r="D194" i="7" s="1"/>
  <c r="D576" i="7" a="1"/>
  <c r="D576" i="7" s="1"/>
  <c r="D514" i="7" a="1"/>
  <c r="D514" i="7" s="1"/>
  <c r="D305" i="7" a="1"/>
  <c r="D305" i="7" s="1"/>
  <c r="D172" i="7" a="1"/>
  <c r="D172" i="7" s="1"/>
  <c r="D475" i="7" a="1"/>
  <c r="D475" i="7" s="1"/>
  <c r="D219" i="7" a="1"/>
  <c r="D219" i="7" s="1"/>
  <c r="D538" i="7" a="1"/>
  <c r="D538" i="7" s="1"/>
  <c r="D282" i="7" a="1"/>
  <c r="D282" i="7" s="1"/>
  <c r="D27" i="7" a="1"/>
  <c r="D27" i="7" s="1"/>
  <c r="D249" i="7" a="1"/>
  <c r="D249" i="7" s="1"/>
  <c r="D521" i="7" a="1"/>
  <c r="D521" i="7" s="1"/>
  <c r="D376" i="7" a="1"/>
  <c r="D376" i="7" s="1"/>
  <c r="D120" i="7" a="1"/>
  <c r="D120" i="7" s="1"/>
  <c r="D503" i="7" a="1"/>
  <c r="D503" i="7" s="1"/>
  <c r="D247" i="7" a="1"/>
  <c r="D247" i="7" s="1"/>
  <c r="D582" i="7" a="1"/>
  <c r="D582" i="7" s="1"/>
  <c r="D326" i="7" a="1"/>
  <c r="D326" i="7" s="1"/>
  <c r="D70" i="7" a="1"/>
  <c r="D70" i="7" s="1"/>
  <c r="D405" i="7" a="1"/>
  <c r="D405" i="7" s="1"/>
  <c r="D149" i="7" a="1"/>
  <c r="D149" i="7" s="1"/>
  <c r="D484" i="7" a="1"/>
  <c r="D484" i="7" s="1"/>
  <c r="D228" i="7" a="1"/>
  <c r="D228" i="7" s="1"/>
  <c r="D563" i="7" a="1"/>
  <c r="D563" i="7" s="1"/>
  <c r="D307" i="7" a="1"/>
  <c r="D307" i="7" s="1"/>
  <c r="D52" i="7" a="1"/>
  <c r="D52" i="7" s="1"/>
  <c r="D241" i="7" a="1"/>
  <c r="D241" i="7" s="1"/>
  <c r="D209" i="7" a="1"/>
  <c r="D209" i="7" s="1"/>
  <c r="D177" i="7" a="1"/>
  <c r="D177" i="7" s="1"/>
  <c r="D8" i="7" a="1"/>
  <c r="D8" i="7" s="1"/>
  <c r="D498" i="7" a="1"/>
  <c r="D498" i="7" s="1"/>
  <c r="D242" i="7" a="1"/>
  <c r="D242" i="7" s="1"/>
  <c r="D561" i="7" a="1"/>
  <c r="D561" i="7" s="1"/>
  <c r="D289" i="7" a="1"/>
  <c r="D289" i="7" s="1"/>
  <c r="D34" i="7" a="1"/>
  <c r="D34" i="7" s="1"/>
  <c r="D400" i="7" a="1"/>
  <c r="D400" i="7" s="1"/>
  <c r="D144" i="7" a="1"/>
  <c r="D144" i="7" s="1"/>
  <c r="D463" i="7" a="1"/>
  <c r="D463" i="7" s="1"/>
  <c r="D207" i="7" a="1"/>
  <c r="D207" i="7" s="1"/>
  <c r="D542" i="7" a="1"/>
  <c r="D542" i="7" s="1"/>
  <c r="D286" i="7" a="1"/>
  <c r="D286" i="7" s="1"/>
  <c r="D31" i="7" a="1"/>
  <c r="D31" i="7" s="1"/>
  <c r="D285" i="7" a="1"/>
  <c r="D285" i="7" s="1"/>
  <c r="D30" i="7" a="1"/>
  <c r="D30" i="7" s="1"/>
  <c r="D428" i="7" a="1"/>
  <c r="D428" i="7" s="1"/>
  <c r="D482" i="7" a="1"/>
  <c r="D482" i="7" s="1"/>
  <c r="D226" i="7" a="1"/>
  <c r="D226" i="7" s="1"/>
  <c r="D545" i="7" a="1"/>
  <c r="D545" i="7" s="1"/>
  <c r="D273" i="7" a="1"/>
  <c r="D273" i="7" s="1"/>
  <c r="D18" i="7" a="1"/>
  <c r="D18" i="7" s="1"/>
  <c r="D384" i="7" a="1"/>
  <c r="D384" i="7" s="1"/>
  <c r="D128" i="7" a="1"/>
  <c r="D128" i="7" s="1"/>
  <c r="D447" i="7" a="1"/>
  <c r="D447" i="7" s="1"/>
  <c r="D191" i="7" a="1"/>
  <c r="D191" i="7" s="1"/>
  <c r="D526" i="7" a="1"/>
  <c r="D526" i="7" s="1"/>
  <c r="D270" i="7" a="1"/>
  <c r="D270" i="7" s="1"/>
  <c r="D269" i="7" a="1"/>
  <c r="D269" i="7" s="1"/>
  <c r="D589" i="7" a="1"/>
  <c r="D589" i="7" s="1"/>
  <c r="D412" i="7" a="1"/>
  <c r="D412" i="7" s="1"/>
  <c r="D156" i="7" a="1"/>
  <c r="D156" i="7" s="1"/>
  <c r="D459" i="7" a="1"/>
  <c r="D459" i="7" s="1"/>
  <c r="D203" i="7" a="1"/>
  <c r="D203" i="7" s="1"/>
  <c r="D522" i="7" a="1"/>
  <c r="D522" i="7" s="1"/>
  <c r="D266" i="7" a="1"/>
  <c r="D266" i="7" s="1"/>
  <c r="D553" i="7" a="1"/>
  <c r="D553" i="7" s="1"/>
  <c r="D233" i="7" a="1"/>
  <c r="D233" i="7" s="1"/>
  <c r="D473" i="7" a="1"/>
  <c r="D473" i="7" s="1"/>
  <c r="D360" i="7" a="1"/>
  <c r="D360" i="7" s="1"/>
  <c r="D104" i="7" a="1"/>
  <c r="D104" i="7" s="1"/>
  <c r="D487" i="7" a="1"/>
  <c r="D487" i="7" s="1"/>
  <c r="D231" i="7" a="1"/>
  <c r="D231" i="7" s="1"/>
  <c r="D565" i="7" a="1"/>
  <c r="D565" i="7" s="1"/>
  <c r="D310" i="7" a="1"/>
  <c r="D310" i="7" s="1"/>
  <c r="D55" i="7" a="1"/>
  <c r="D55" i="7" s="1"/>
  <c r="D389" i="7" a="1"/>
  <c r="D389" i="7" s="1"/>
  <c r="D133" i="7" a="1"/>
  <c r="D133" i="7" s="1"/>
  <c r="D468" i="7" a="1"/>
  <c r="D468" i="7" s="1"/>
  <c r="D212" i="7" a="1"/>
  <c r="D212" i="7" s="1"/>
  <c r="D547" i="7" a="1"/>
  <c r="D547" i="7" s="1"/>
  <c r="D291" i="7" a="1"/>
  <c r="D291" i="7" s="1"/>
  <c r="D36" i="7" a="1"/>
  <c r="D36" i="7" s="1"/>
  <c r="D352" i="7" a="1"/>
  <c r="D352" i="7" s="1"/>
  <c r="D386" i="7" a="1"/>
  <c r="D386" i="7" s="1"/>
  <c r="D33" i="7" a="1"/>
  <c r="D33" i="7" s="1"/>
  <c r="D258" i="7" a="1"/>
  <c r="D258" i="7" s="1"/>
  <c r="D50" i="7" a="1"/>
  <c r="D50" i="7" s="1"/>
  <c r="D466" i="7" a="1"/>
  <c r="D466" i="7" s="1"/>
  <c r="D210" i="7" a="1"/>
  <c r="D210" i="7" s="1"/>
  <c r="D513" i="7" a="1"/>
  <c r="D513" i="7" s="1"/>
  <c r="D257" i="7" a="1"/>
  <c r="D257" i="7" s="1"/>
  <c r="D577" i="7" a="1"/>
  <c r="D577" i="7" s="1"/>
  <c r="D368" i="7" a="1"/>
  <c r="D368" i="7" s="1"/>
  <c r="D112" i="7" a="1"/>
  <c r="D112" i="7" s="1"/>
  <c r="D431" i="7" a="1"/>
  <c r="D431" i="7" s="1"/>
  <c r="D175" i="7" a="1"/>
  <c r="D175" i="7" s="1"/>
  <c r="D510" i="7" a="1"/>
  <c r="D510" i="7" s="1"/>
  <c r="D254" i="7" a="1"/>
  <c r="D254" i="7" s="1"/>
  <c r="D573" i="7" a="1"/>
  <c r="D573" i="7" s="1"/>
  <c r="D253" i="7" a="1"/>
  <c r="D253" i="7" s="1"/>
  <c r="D557" i="7" a="1"/>
  <c r="D557" i="7" s="1"/>
  <c r="D396" i="7" a="1"/>
  <c r="D396" i="7" s="1"/>
  <c r="D140" i="7" a="1"/>
  <c r="D140" i="7" s="1"/>
  <c r="D443" i="7" a="1"/>
  <c r="D443" i="7" s="1"/>
  <c r="D187" i="7" a="1"/>
  <c r="D187" i="7" s="1"/>
  <c r="D506" i="7" a="1"/>
  <c r="D506" i="7" s="1"/>
  <c r="D250" i="7" a="1"/>
  <c r="D250" i="7" s="1"/>
  <c r="D505" i="7" a="1"/>
  <c r="D505" i="7" s="1"/>
  <c r="D217" i="7" a="1"/>
  <c r="D217" i="7" s="1"/>
  <c r="D15" i="7" a="1"/>
  <c r="D15" i="7" s="1"/>
  <c r="D344" i="7" a="1"/>
  <c r="D344" i="7" s="1"/>
  <c r="D88" i="7" a="1"/>
  <c r="D88" i="7" s="1"/>
  <c r="D471" i="7" a="1"/>
  <c r="D471" i="7" s="1"/>
  <c r="D215" i="7" a="1"/>
  <c r="D215" i="7" s="1"/>
  <c r="D550" i="7" a="1"/>
  <c r="D550" i="7" s="1"/>
  <c r="D294" i="7" a="1"/>
  <c r="D294" i="7" s="1"/>
  <c r="D39" i="7" a="1"/>
  <c r="D39" i="7" s="1"/>
  <c r="D373" i="7" a="1"/>
  <c r="D373" i="7" s="1"/>
  <c r="D117" i="7" a="1"/>
  <c r="D117" i="7" s="1"/>
  <c r="D452" i="7" a="1"/>
  <c r="D452" i="7" s="1"/>
  <c r="D196" i="7" a="1"/>
  <c r="D196" i="7" s="1"/>
  <c r="D531" i="7" a="1"/>
  <c r="D531" i="7" s="1"/>
  <c r="D275" i="7" a="1"/>
  <c r="D275" i="7" s="1"/>
  <c r="D4" i="4"/>
  <c r="D16" i="7" s="1" a="1"/>
  <c r="D16" i="7" s="1"/>
  <c r="G4" i="4" l="1" a="1"/>
  <c r="G4" i="4" s="1"/>
  <c r="G1" i="4" s="1"/>
  <c r="D1" i="4"/>
  <c r="F4" i="4" a="1"/>
  <c r="F4" i="4" s="1"/>
  <c r="E4" i="8" a="1"/>
  <c r="D2" i="7" l="1"/>
  <c r="E4" i="8"/>
  <c r="H4" i="4" s="1" a="1"/>
  <c r="H4" i="4" s="1"/>
  <c r="H1" i="4" s="1"/>
  <c r="E1" i="8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D27E9EE-6225-4EE4-8CB2-F4A5C7CDF84F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  <connection id="2" xr16:uid="{EB0CCF25-2F97-46CC-B5A4-98D3F3BE652A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9EA40B3A-FB14-46FA-92F6-9C08B77D9E95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7FBB1E3E-49D6-4300-BD64-B9E7867F6075}" keepAlive="1" name="Query - Transform Data for QB" description="Connection to the 'Transform Data for QB' query in the workbook." type="5" refreshedVersion="8" background="1" saveData="1">
    <dbPr connection="Provider=Microsoft.Mashup.OleDb.1;Data Source=$Workbook$;Location=&quot;Transform Data for QB&quot;;Extended Properties=&quot;&quot;" command="SELECT * FROM [Transform Data for QB]"/>
  </connection>
  <connection id="5" xr16:uid="{CA49FAA6-8431-4989-8414-E2E1ECD84D1D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6" xr16:uid="{2253DA44-0D0F-4AE8-9512-9BD8A8665679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<sst xmlns="http://schemas.openxmlformats.org/spreadsheetml/2006/main" count="13925" uniqueCount="2893">
  <si>
    <t>Type</t>
  </si>
  <si>
    <t>ID</t>
  </si>
  <si>
    <t>Created</t>
  </si>
  <si>
    <t>Description</t>
  </si>
  <si>
    <t>Amount</t>
  </si>
  <si>
    <t>Currency</t>
  </si>
  <si>
    <t>Converted Amount</t>
  </si>
  <si>
    <t>Fees</t>
  </si>
  <si>
    <t>Net</t>
  </si>
  <si>
    <t>Converted Currency</t>
  </si>
  <si>
    <t>Details</t>
  </si>
  <si>
    <t>Customer ID</t>
  </si>
  <si>
    <t>Customer Email</t>
  </si>
  <si>
    <t>rs_document (metadata)</t>
  </si>
  <si>
    <t>rs_component (metadata)</t>
  </si>
  <si>
    <t>rs_signer_name (metadata)</t>
  </si>
  <si>
    <t>rs_signer_email (metadata)</t>
  </si>
  <si>
    <t>card_last4 (metadata)</t>
  </si>
  <si>
    <t>Trip name or design fee?</t>
  </si>
  <si>
    <t>Charge</t>
  </si>
  <si>
    <t>ch_3SJg1WKYhcjsD9Cb1d5yNedC</t>
  </si>
  <si>
    <t>usd</t>
  </si>
  <si>
    <t>ch_3SJK8oKYhcjsD9Cb0OW9Fu6x</t>
  </si>
  <si>
    <t>Invoice A2D19509-0011</t>
  </si>
  <si>
    <t>ch_3SKJKrKYhcjsD9Cb0fksWSeF</t>
  </si>
  <si>
    <t>ch_3SL5dLKYhcjsD9Cb04tNr1mg</t>
  </si>
  <si>
    <t>Invoice SNTO0ZVZ-0001</t>
  </si>
  <si>
    <t>ch_3SL7FWKYhcjsD9Cb1S5qpTJB</t>
  </si>
  <si>
    <t>Invoice 9AQ7J1KO-0004</t>
  </si>
  <si>
    <t>ch_3SLNUMKYhcjsD9Cb0nO2Xo78</t>
  </si>
  <si>
    <t>Invoice 00BF4B89-0056</t>
  </si>
  <si>
    <t>ch_3SIkrpKYhcjsD9Cb0O2AXAqE</t>
  </si>
  <si>
    <t>Invoice 46478283-0009</t>
  </si>
  <si>
    <t>ch_3SLfM1KYhcjsD9Cb1K5ajxQh</t>
  </si>
  <si>
    <t>Invoice 82WLLKQF-0005</t>
  </si>
  <si>
    <t>ch_3SKaQpKYhcjsD9Cb1kpXOsjA</t>
  </si>
  <si>
    <t>Invoice BEF7E1B6-0007</t>
  </si>
  <si>
    <t>ch_3SIQuJKYhcjsD9Cb1P3DrCKi</t>
  </si>
  <si>
    <t>Invoice WKPTOBL2-0002</t>
  </si>
  <si>
    <t>ch_3SL7IKKYhcjsD9Cb1nz91S7u</t>
  </si>
  <si>
    <t>Invoice 9AQ7J1KO-0005</t>
  </si>
  <si>
    <t>Refund</t>
  </si>
  <si>
    <t>ch_3RqEyWKYhcjsD9Cb013AQkXb</t>
  </si>
  <si>
    <t>Invoice 53F97111-0002</t>
  </si>
  <si>
    <t>ch_3SGazFKYhcjsD9Cb0sVaon0A</t>
  </si>
  <si>
    <t>Invoice B3E6C316-0015</t>
  </si>
  <si>
    <t>ch_3SFxbPKYhcjsD9Cb0rmlXQjX</t>
  </si>
  <si>
    <t>Invoice PSATFGP3-0001</t>
  </si>
  <si>
    <t>Stripe Fee</t>
  </si>
  <si>
    <t>finvp_1SK8AQKYhcjsD9CbE4QyHTE9</t>
  </si>
  <si>
    <t>Invoicing (2025-10-19): Invoicing Starter</t>
  </si>
  <si>
    <t>finvp_1SLAopKYhcjsD9CbBorRL7n8</t>
  </si>
  <si>
    <t>Invoicing (2025-10-22): Invoicing Starter</t>
  </si>
  <si>
    <t>finvp_1SLLhpKYhcjsD9CbouUbOPMj</t>
  </si>
  <si>
    <t>Invoicing (2025-10-23): Invoicing Starter</t>
  </si>
  <si>
    <t>finvp_1SLSZWKYhcjsD9Cb8coFWQNv</t>
  </si>
  <si>
    <t>Invoicing (2025-10-23): adjustment to Invoicing Starter</t>
  </si>
  <si>
    <t>finvp_1SLb92KYhcjsD9Cbhk28zv5D</t>
  </si>
  <si>
    <t>finvp_1SLlyWKYhcjsD9CbOia7tclA</t>
  </si>
  <si>
    <t>Invoicing (2025-10-24): Invoicing Starter</t>
  </si>
  <si>
    <t>finvp_1SLoxlKYhcjsD9CbGxAe8hxi</t>
  </si>
  <si>
    <t>Invoicing (2025-10-24): adjustment to Invoicing Starter</t>
  </si>
  <si>
    <t>finvp_1SLsxVKYhcjsD9CbhBplt0Ec</t>
  </si>
  <si>
    <t>finvp_1SLucPKYhcjsD9CbvGOoIxlN</t>
  </si>
  <si>
    <t>finvp_1SMyVqKYhcjsD9CbQchucQ2N</t>
  </si>
  <si>
    <t>Invoicing (2025-10-27): Invoicing Starter</t>
  </si>
  <si>
    <t>ch_3SGAwxKYhcjsD9Cb1bUCeFWa</t>
  </si>
  <si>
    <t>Invoice NLOYJNNE-0001</t>
  </si>
  <si>
    <t>ch_3SGOMZKYhcjsD9Cb1WEdnHU8</t>
  </si>
  <si>
    <t>Invoice XDEZX2RT-0002</t>
  </si>
  <si>
    <t>ch_3SGhONKYhcjsD9Cb0CGm1PIC</t>
  </si>
  <si>
    <t>Invoice 83BD93C-0010</t>
  </si>
  <si>
    <t>ch_3SGw54KYhcjsD9Cb0c3RVubv</t>
  </si>
  <si>
    <t>Invoice QI6WBQME-0001</t>
  </si>
  <si>
    <t>ch_3SH3O7KYhcjsD9Cb1iawObQ9</t>
  </si>
  <si>
    <t>Amount to Pay ROAR Africa LLC</t>
  </si>
  <si>
    <t>["6485"]</t>
  </si>
  <si>
    <t>ch_3SHetnKYhcjsD9Cb07KSh3XD</t>
  </si>
  <si>
    <t>Invoice SGZS4SO5-0003</t>
  </si>
  <si>
    <t>ch_3SFrUhKYhcjsD9Cb02gaMs9l</t>
  </si>
  <si>
    <t>Invoice RQPWGXN0-0007</t>
  </si>
  <si>
    <t>["8005"]</t>
  </si>
  <si>
    <t>ch_3SFrYoKYhcjsD9Cb1qrenUQz</t>
  </si>
  <si>
    <t>Invoice RQPWGXN0-0008</t>
  </si>
  <si>
    <t>ch_3SFsP8KYhcjsD9Cb1A34iKkK</t>
  </si>
  <si>
    <t>Invoice 8C68BB9D-0007</t>
  </si>
  <si>
    <t>ch_3SI2AAKYhcjsD9Cb130P5G2z</t>
  </si>
  <si>
    <t>Invoice 9A7DCE77-0003</t>
  </si>
  <si>
    <t>["8194"]</t>
  </si>
  <si>
    <t>ch_3SI8kTKYhcjsD9Cb0cGuqTn2</t>
  </si>
  <si>
    <t>Invoice 2A22297F-0004</t>
  </si>
  <si>
    <t>ch_3SI51xKYhcjsD9Cb0JVdYOIQ</t>
  </si>
  <si>
    <t>Invoice 3D671EC9-0003</t>
  </si>
  <si>
    <t>ch_3SI2rpKYhcjsD9Cb0HGmKrRP</t>
  </si>
  <si>
    <t>Invoice DK4EMALV-0002</t>
  </si>
  <si>
    <t>ch_3SFcKJKYhcjsD9Cb1YOZlpNI</t>
  </si>
  <si>
    <t>Invoice 885410AC-0006</t>
  </si>
  <si>
    <t>ch_3SIVQbKYhcjsD9Cb1UeV5KZO</t>
  </si>
  <si>
    <t>Invoice 8NRJIWVN-0002</t>
  </si>
  <si>
    <t>ch_3SFc5OKYhcjsD9Cb1zLGs0uw</t>
  </si>
  <si>
    <t>Invoice 8B7F0525-0008</t>
  </si>
  <si>
    <t>ch_3SImzjKYhcjsD9Cb1EMt9BGP</t>
  </si>
  <si>
    <t>Invoice 82WLLKQF-0004</t>
  </si>
  <si>
    <t>ch_3SFbwbKYhcjsD9Cb09N5jkEX</t>
  </si>
  <si>
    <t>Invoice 05B2E79C-0008</t>
  </si>
  <si>
    <t>ch_3SJ99vKYhcjsD9Cb1RmrFtCE</t>
  </si>
  <si>
    <t>ch_3SImgyKYhcjsD9Cb10dQNU3f</t>
  </si>
  <si>
    <t>Invoice ED0A1B75-0039</t>
  </si>
  <si>
    <t>ch_3SJCRXKYhcjsD9Cb1TQ9sjfX</t>
  </si>
  <si>
    <t>ch_3SJDYdKYhcjsD9Cb1K7kN5f5</t>
  </si>
  <si>
    <t>Invoice A03DIXU0-0001</t>
  </si>
  <si>
    <t>ch_3SJDikKYhcjsD9Cb15PoX1E9</t>
  </si>
  <si>
    <t>Invoice QKYNW31K-0002</t>
  </si>
  <si>
    <t>ch_3SJETvKYhcjsD9Cb05SwdnDT</t>
  </si>
  <si>
    <t>Invoice DFX0KR1E-0004</t>
  </si>
  <si>
    <t>ch_3Rllk5KYhcjsD9Cb1AiB7zwZ</t>
  </si>
  <si>
    <t>Invoice C1B77AD-0021</t>
  </si>
  <si>
    <t>ch_3RPOS0KYhcjsD9Cb1fFcQtCb</t>
  </si>
  <si>
    <t>Invoice 61CF63F7-0002</t>
  </si>
  <si>
    <t>py_3SGgmXKYhcjsD9Cb0hpGobDp</t>
  </si>
  <si>
    <t>Invoice TNURKGU7-0001</t>
  </si>
  <si>
    <t>finvp_1SHmMdKYhcjsD9CbvHTCkjzF</t>
  </si>
  <si>
    <t>Invoicing (2025-10-13): Invoicing Starter</t>
  </si>
  <si>
    <t>finvp_1SHtRtKYhcjsD9CbRnIV0CCM</t>
  </si>
  <si>
    <t>Invoicing (2025-10-13): adjustment to Invoicing Starter</t>
  </si>
  <si>
    <t>finvp_1SHzLwKYhcjsD9Cbehlvu0bs</t>
  </si>
  <si>
    <t>finvp_1SIDqJKYhcjsD9Cbo5ZJsTQb</t>
  </si>
  <si>
    <t>Invoicing (2025-10-14): Invoicing Starter</t>
  </si>
  <si>
    <t>finvp_1SIEw6KYhcjsD9Cb8IPgHQ7s</t>
  </si>
  <si>
    <t>Invoicing (2025-10-14): adjustment to Invoicing Starter</t>
  </si>
  <si>
    <t>finvp_1SIGyUKYhcjsD9CbZFk0aVnI</t>
  </si>
  <si>
    <t>finvp_1SIOxWKYhcjsD9CbnwldYLYU</t>
  </si>
  <si>
    <t>Invoicing (2025-10-15): Invoicing Starter</t>
  </si>
  <si>
    <t>finvp_1SIWOtKYhcjsD9CbjdprDLUD</t>
  </si>
  <si>
    <t>Invoicing (2025-10-15): adjustment to Invoicing Starter</t>
  </si>
  <si>
    <t>finvp_1SIapUKYhcjsD9CbxOyvuZrp</t>
  </si>
  <si>
    <t>finvp_1SImG2KYhcjsD9Cbc6sgLG57</t>
  </si>
  <si>
    <t>Invoicing (2025-10-16): Invoicing Starter</t>
  </si>
  <si>
    <t>finvp_1SIsBXKYhcjsD9Cbh7IjkeuM</t>
  </si>
  <si>
    <t>Invoicing (2025-10-16): adjustment to Invoicing Starter</t>
  </si>
  <si>
    <t>finvp_1SIy97KYhcjsD9CbwIxhaEhb</t>
  </si>
  <si>
    <t>finvp_1SJDe7KYhcjsD9Cbft0isLVl</t>
  </si>
  <si>
    <t>Invoicing (2025-10-17): Invoicing Starter</t>
  </si>
  <si>
    <t>finvp_1SJIqJKYhcjsD9CbhpFltcZP</t>
  </si>
  <si>
    <t>Invoicing (2025-10-17): adjustment to Invoicing Starter</t>
  </si>
  <si>
    <t>finvp_1SJJraKYhcjsD9CbY0uGnc4j</t>
  </si>
  <si>
    <t>ch_3SF7FIKYhcjsD9Cb1XjDpQLo</t>
  </si>
  <si>
    <t>Invoice WGXCLKIC-0001</t>
  </si>
  <si>
    <t>ch_3SDL26KYhcjsD9Cb12pN38Ew</t>
  </si>
  <si>
    <t>Invoice 3D671EC9-0002</t>
  </si>
  <si>
    <t>ch_3SFEftKYhcjsD9Cb05RjBDFR</t>
  </si>
  <si>
    <t>Invoice I9RJRGQ5-0003</t>
  </si>
  <si>
    <t>ch_3SFFNeKYhcjsD9Cb0rJv2eiW</t>
  </si>
  <si>
    <t>Itinerary Design Fee</t>
  </si>
  <si>
    <t>ch_3SFV0jKYhcjsD9Cb0NiHwMGC</t>
  </si>
  <si>
    <t>Invoice E4A114AF-0002</t>
  </si>
  <si>
    <t>ch_3SE7kPKYhcjsD9Cb1MLLbTW0</t>
  </si>
  <si>
    <t>Invoice BEF7E1B6-0005</t>
  </si>
  <si>
    <t>ch_3SDmQMKYhcjsD9Cb1W1yuPCb</t>
  </si>
  <si>
    <t>Invoice RNQJZPLI-0002</t>
  </si>
  <si>
    <t>ch_3SFv2zKYhcjsD9Cb0HHJ6vVE</t>
  </si>
  <si>
    <t>Invoice DFZRP7A6-0001</t>
  </si>
  <si>
    <t>ch_3SFwzBKYhcjsD9Cb1SV3hG87</t>
  </si>
  <si>
    <t>Invoice UP0NIOGH-0001</t>
  </si>
  <si>
    <t>ch_3SFyn5KYhcjsD9Cb1nFC2hE4</t>
  </si>
  <si>
    <t>Invoice F93AEFCD-0004</t>
  </si>
  <si>
    <t>ch_3SG1eAKYhcjsD9Cb1W9nM5B8</t>
  </si>
  <si>
    <t>Invoice ZL8IIETU-0001</t>
  </si>
  <si>
    <t>ch_3SGJ9aKYhcjsD9Cb094dWu80</t>
  </si>
  <si>
    <t>Invoice UECCJOOY-0004</t>
  </si>
  <si>
    <t>finvp_1SFBT9KYhcjsD9Cb20bNytwq</t>
  </si>
  <si>
    <t>Invoicing (2025-10-06): Invoicing Plus</t>
  </si>
  <si>
    <t>finvp_1SFJKDKYhcjsD9CbuOcph74Q</t>
  </si>
  <si>
    <t>Invoicing (2025-10-06): Invoicing Starter</t>
  </si>
  <si>
    <t>finvp_1SFbwcKYhcjsD9Cbt37gkly3</t>
  </si>
  <si>
    <t>Invoicing (2025-10-07): Invoicing Starter</t>
  </si>
  <si>
    <t>finvp_1SFkgLKYhcjsD9Cbd4h9pluE</t>
  </si>
  <si>
    <t>Invoicing (2025-10-07): adjustment to Invoicing Starter</t>
  </si>
  <si>
    <t>finvp_1SFvNkKYhcjsD9CbbPOvdPyJ</t>
  </si>
  <si>
    <t>Invoicing (2025-10-08): Invoicing Starter</t>
  </si>
  <si>
    <t>finvp_1SG0aPKYhcjsD9Cb8TOLtEPp</t>
  </si>
  <si>
    <t>Invoicing (2025-10-08): adjustment to Invoicing Starter</t>
  </si>
  <si>
    <t>finvp_1SG2YlKYhcjsD9Cb0yZX0kyZ</t>
  </si>
  <si>
    <t>finvp_1SG47uKYhcjsD9Cb7skrBmJ5</t>
  </si>
  <si>
    <t>finvp_1SG4WIKYhcjsD9CbgoB0Z9zf</t>
  </si>
  <si>
    <t>finvp_1SG8GlKYhcjsD9Cb3I3WNU0n</t>
  </si>
  <si>
    <t>finvp_1SGWudKYhcjsD9CbgJCdLmqO</t>
  </si>
  <si>
    <t>Invoicing (2025-10-09): Invoicing Starter</t>
  </si>
  <si>
    <t>finvp_1SGbLoKYhcjsD9CbqrySYFrm</t>
  </si>
  <si>
    <t>Invoicing (2025-10-10): Invoicing Starter</t>
  </si>
  <si>
    <t>finvp_1SGgoOKYhcjsD9CbdlOImZ8t</t>
  </si>
  <si>
    <t>Invoicing (2025-10-10): adjustment to Invoicing Starter</t>
  </si>
  <si>
    <t>finvp_1SGiw5KYhcjsD9CblRl0eIMq</t>
  </si>
  <si>
    <t>Settlement of an inbound wire transfer (2025-10-10)</t>
  </si>
  <si>
    <t>finvp_1SGkzRKYhcjsD9Cb93IV4yhd</t>
  </si>
  <si>
    <t>finvp_1SGmwVKYhcjsD9CbnetOvu3x</t>
  </si>
  <si>
    <t>finvp_1SH1KIKYhcjsD9CbTBhultfU</t>
  </si>
  <si>
    <t>Invoicing (2025-10-11): Invoicing Starter</t>
  </si>
  <si>
    <t>ch_3S8H91KYhcjsD9Cb0ytcDnHV</t>
  </si>
  <si>
    <t>Invoice 58A60EC5-0004</t>
  </si>
  <si>
    <t>ch_3SC37hKYhcjsD9Cb1JPyxzVT</t>
  </si>
  <si>
    <t>Invoice GCCMOAEW-0001</t>
  </si>
  <si>
    <t>ch_3SAatbKYhcjsD9Cb1m1J4XIS</t>
  </si>
  <si>
    <t>Invoice 5BF59A89-0005</t>
  </si>
  <si>
    <t>ch_3SCe9kKYhcjsD9Cb1n8VkrFU</t>
  </si>
  <si>
    <t>Invoice 07552A08-0003</t>
  </si>
  <si>
    <t>ch_3SChYLKYhcjsD9Cb1NN5q6NZ</t>
  </si>
  <si>
    <t>Invoice B019E9A6-0015</t>
  </si>
  <si>
    <t>ch_3S8KInKYhcjsD9Cb0WSQH8Ma</t>
  </si>
  <si>
    <t>Invoice CVUCM4AX-0001</t>
  </si>
  <si>
    <t>ch_3SCcZOKYhcjsD9Cb1gQuuaQc</t>
  </si>
  <si>
    <t>Invoice A0BBA4CE-0004</t>
  </si>
  <si>
    <t>ch_3SCxWkKYhcjsD9Cb1jgq8w7J</t>
  </si>
  <si>
    <t>Invoice AEC1AB8E-0005</t>
  </si>
  <si>
    <t>ch_3SCxosKYhcjsD9Cb1Lbz2CDS</t>
  </si>
  <si>
    <t>Invoice CAE24D8A-0008</t>
  </si>
  <si>
    <t>ch_3SD2HjKYhcjsD9Cb1z8HvPe5</t>
  </si>
  <si>
    <t>Invoice QNJXNGDL-0001</t>
  </si>
  <si>
    <t>ch_3SCdflKYhcjsD9Cb0jWsrgLy</t>
  </si>
  <si>
    <t>Invoice 97C8F25B-0003</t>
  </si>
  <si>
    <t>ch_3SD4j6KYhcjsD9Cb0J5lKItW</t>
  </si>
  <si>
    <t>Invoice B019E9A6-0016</t>
  </si>
  <si>
    <t>ch_3SD57XKYhcjsD9Cb1aCGrLWC</t>
  </si>
  <si>
    <t>Invoice D4090156-0005</t>
  </si>
  <si>
    <t>ch_3SDNn3KYhcjsD9Cb1OEYXFmK</t>
  </si>
  <si>
    <t>Invoice 83BD93C-0009</t>
  </si>
  <si>
    <t>ch_3SDJLQKYhcjsD9Cb059Od7bb</t>
  </si>
  <si>
    <t>Invoice KJBKGAVC-0004</t>
  </si>
  <si>
    <t>ch_3SDJNtKYhcjsD9Cb1drSZrxQ</t>
  </si>
  <si>
    <t>Invoice KJBKGAVC-0005</t>
  </si>
  <si>
    <t>ch_3SDJSNKYhcjsD9Cb12LS5TrS</t>
  </si>
  <si>
    <t>Invoice KJBKGAVC-0006</t>
  </si>
  <si>
    <t>ch_3SDJVGKYhcjsD9Cb12n0LkUA</t>
  </si>
  <si>
    <t>Invoice KJBKGAVC-0007</t>
  </si>
  <si>
    <t>ch_3SDJXdKYhcjsD9Cb1ROPWUuB</t>
  </si>
  <si>
    <t>Invoice KJBKGAVC-0008</t>
  </si>
  <si>
    <t>ch_3SDJjAKYhcjsD9Cb1rKjDR3s</t>
  </si>
  <si>
    <t>Invoice I9RJRGQ5-0001</t>
  </si>
  <si>
    <t>ch_3SCbpTKYhcjsD9Cb1QT5YETp</t>
  </si>
  <si>
    <t>Invoice B82842F6-0002</t>
  </si>
  <si>
    <t>ch_3SDfUYKYhcjsD9Cb0ELqLEj7</t>
  </si>
  <si>
    <t>Invoice NR5M6Q7G-0001</t>
  </si>
  <si>
    <t>ch_3SDi6FKYhcjsD9Cb02aBnAYc</t>
  </si>
  <si>
    <t>Invoice D500DC68-0003</t>
  </si>
  <si>
    <t>ch_3SDVIvKYhcjsD9Cb0r7LVuLN</t>
  </si>
  <si>
    <t>Invoice NFSGURWJ-0001</t>
  </si>
  <si>
    <t>ch_3SARK6KYhcjsD9Cb1NeODH7F</t>
  </si>
  <si>
    <t>Invoice C15DC7CC-0006</t>
  </si>
  <si>
    <t>ch_3S3aUnKYhcjsD9Cb0NJIv32s</t>
  </si>
  <si>
    <t>Invoice 21380D0C-0005</t>
  </si>
  <si>
    <t>py_3SBYixKYhcjsD9Cb1x9zonmu</t>
  </si>
  <si>
    <t>Invoice DIU5YI6D-0001</t>
  </si>
  <si>
    <t>py_3SDPJxKYhcjsD9Cb0Y3wvPIp</t>
  </si>
  <si>
    <t>Invoice 6648CF63-0012</t>
  </si>
  <si>
    <t>py_3SBcdVKYhcjsD9Cb1p675mMS</t>
  </si>
  <si>
    <t>Invoice BB824D53-0011</t>
  </si>
  <si>
    <t>py_3SDVADKYhcjsD9Cb0CiLwOxq</t>
  </si>
  <si>
    <t>Invoice LMDLWQFJ-0001</t>
  </si>
  <si>
    <t>finvp_1SClzGKYhcjsD9CbT4oGiSd4</t>
  </si>
  <si>
    <t>Invoicing (2025-09-29): Invoicing Plus</t>
  </si>
  <si>
    <t>finvp_1SCmr8KYhcjsD9CbYiM7fkdK</t>
  </si>
  <si>
    <t>Invoicing (2025-09-29): adjustment to Invoicing Plus</t>
  </si>
  <si>
    <t>finvp_1SCohhKYhcjsD9Cb35SHkD8W</t>
  </si>
  <si>
    <t>finvp_1SD2JsKYhcjsD9CbWd9mToqh</t>
  </si>
  <si>
    <t>Invoicing (2025-09-30): Invoicing Plus</t>
  </si>
  <si>
    <t>finvp_1SD79TKYhcjsD9CbFQWpktMh</t>
  </si>
  <si>
    <t>Invoicing (2025-09-30): adjustment to Invoicing Plus</t>
  </si>
  <si>
    <t>finvp_1SD9MCKYhcjsD9Cb9N2trCg0</t>
  </si>
  <si>
    <t>finvp_1SDCJxKYhcjsD9Cb8JG4Fxus</t>
  </si>
  <si>
    <t>finvp_1SDT9qKYhcjsD9Cb10wB3j28</t>
  </si>
  <si>
    <t>Invoicing (2025-10-01): Invoicing Plus</t>
  </si>
  <si>
    <t>finvp_1SDUE8KYhcjsD9CbEYn9ZYu2</t>
  </si>
  <si>
    <t>Invoicing (2025-10-01): adjustment to Invoicing Plus</t>
  </si>
  <si>
    <t>finvp_1SDY9UKYhcjsD9CbmnZxTlWD</t>
  </si>
  <si>
    <t>finvp_1SDgRRKYhcjsD9CbTIe5nvPu</t>
  </si>
  <si>
    <t>Invoicing (2025-10-02): Invoicing Plus</t>
  </si>
  <si>
    <t>finvp_1SDkmgKYhcjsD9CbW8nldU3s</t>
  </si>
  <si>
    <t>Invoicing (2025-10-02): adjustment to Invoicing Plus</t>
  </si>
  <si>
    <t>finvp_1SDud0KYhcjsD9CbG2wEfwU6</t>
  </si>
  <si>
    <t>finvp_1SEBmNKYhcjsD9CbTeDPC337</t>
  </si>
  <si>
    <t>Invoicing (2025-10-03): Invoicing Plus</t>
  </si>
  <si>
    <t>finvp_1SEF01KYhcjsD9CbbeXjP8MQ</t>
  </si>
  <si>
    <t>Invoicing (2025-10-03): adjustment to Invoicing Plus</t>
  </si>
  <si>
    <t>finvp_1SEHm0KYhcjsD9CbgxZnozZC</t>
  </si>
  <si>
    <t>Column1</t>
  </si>
  <si>
    <t>Fees-Date</t>
  </si>
  <si>
    <t>Worksheet</t>
  </si>
  <si>
    <t>TabName</t>
  </si>
  <si>
    <t>Clean August 2025 - Stripe data upload.xlsx</t>
  </si>
  <si>
    <t>ch_3RzuFOKYhcjsD9Cb1Mip8CU4</t>
  </si>
  <si>
    <t>Invoice YMG3QLNQ-0002</t>
  </si>
  <si>
    <t>ch_3S00dBKYhcjsD9Cb0PhPGLbr</t>
  </si>
  <si>
    <t>Invoice UECCJOOY-0001</t>
  </si>
  <si>
    <t>ch_3RytsJKYhcjsD9Cb05szLYBU</t>
  </si>
  <si>
    <t>Invoice C822FDB0-0004</t>
  </si>
  <si>
    <t>ch_3RyA9KKYhcjsD9Cb1APDSvru</t>
  </si>
  <si>
    <t>Invoice 96579A25-0004</t>
  </si>
  <si>
    <t>ch_3S0OKPKYhcjsD9Cb1BmK7HXf</t>
  </si>
  <si>
    <t>Invoice 72023005-0028</t>
  </si>
  <si>
    <t>["8652"]</t>
  </si>
  <si>
    <t>ch_3S0KKWKYhcjsD9Cb0Eq0V5w3</t>
  </si>
  <si>
    <t>Invoice RQPWGXN0-0006</t>
  </si>
  <si>
    <t>ch_3S0IZDKYhcjsD9Cb1Z0w2F54</t>
  </si>
  <si>
    <t>Invoice ED0A1B75-0037</t>
  </si>
  <si>
    <t>ch_3RyViuKYhcjsD9Cb0xRZDPSF</t>
  </si>
  <si>
    <t>Invoice 33181125-0007</t>
  </si>
  <si>
    <t>ch_3S0fqfKYhcjsD9Cb1mctiVyD</t>
  </si>
  <si>
    <t>Invoice 21380D0C-0004</t>
  </si>
  <si>
    <t>ch_3S0fd0KYhcjsD9Cb0V4Jtje3</t>
  </si>
  <si>
    <t>Invoice AC18CB3C-0007</t>
  </si>
  <si>
    <t>ch_3S11AdKYhcjsD9Cb15FTE9zU</t>
  </si>
  <si>
    <t>Invoice 4DGJOS70-0001</t>
  </si>
  <si>
    <t>ch_3S176xKYhcjsD9Cb0bG26zaC</t>
  </si>
  <si>
    <t>Invoice VGXWCRRJ-0009</t>
  </si>
  <si>
    <t>ch_3S19NDKYhcjsD9Cb1mbkSeuc</t>
  </si>
  <si>
    <t>Invoice P6N0IY80-0002</t>
  </si>
  <si>
    <t>ch_3S19TUKYhcjsD9Cb12dZTjFI</t>
  </si>
  <si>
    <t>Invoice P6N0IY80-0003</t>
  </si>
  <si>
    <t>ch_3RVwhWKYhcjsD9Cb1NEWcp3o</t>
  </si>
  <si>
    <t>Invoice D0A0551-0015</t>
  </si>
  <si>
    <t>py_3RyCHcKYhcjsD9Cb1BgXQzau</t>
  </si>
  <si>
    <t>Invoice FBCE68D2-0010</t>
  </si>
  <si>
    <t>py_3RvwRpKYhcjsD9Cb0vFlzXrE</t>
  </si>
  <si>
    <t>Invoice KDQU1YJH-0002</t>
  </si>
  <si>
    <t>finvp_1S04uNKYhcjsD9CbbN93s8Hs</t>
  </si>
  <si>
    <t>Invoicing (2025-08-25): Invoicing Plus</t>
  </si>
  <si>
    <t>finvp_1S0AENKYhcjsD9Cb2sz20SbA</t>
  </si>
  <si>
    <t>Invoicing (2025-08-25): adjustment to Invoicing Plus</t>
  </si>
  <si>
    <t>finvp_1S0B6PKYhcjsD9CblcNAhr07</t>
  </si>
  <si>
    <t>finvp_1S0LSZKYhcjsD9CbogRK6elE</t>
  </si>
  <si>
    <t>Invoicing (2025-08-26): Invoicing Plus</t>
  </si>
  <si>
    <t>finvp_1S0LSxKYhcjsD9CbnU1P0L5P</t>
  </si>
  <si>
    <t>Settlement of an ACH credit transfer (2025-08-26)</t>
  </si>
  <si>
    <t>finvp_1S0MSsKYhcjsD9Cb6ENI9r0d</t>
  </si>
  <si>
    <t>Invoicing (2025-08-26): adjustment to Invoicing Plus</t>
  </si>
  <si>
    <t>finvp_1S0TfpKYhcjsD9CbO4medFLx</t>
  </si>
  <si>
    <t>finvp_1S0VsQKYhcjsD9CbpTtwubDU</t>
  </si>
  <si>
    <t>finvp_1S0e7xKYhcjsD9CbKzmnbOMu</t>
  </si>
  <si>
    <t>Invoicing (2025-08-27): Invoicing Plus</t>
  </si>
  <si>
    <t>finvp_1S0f7MKYhcjsD9CbZn0RnqHR</t>
  </si>
  <si>
    <t>Invoicing (2025-08-27): adjustment to Invoicing Plus</t>
  </si>
  <si>
    <t>finvp_1S0oj8KYhcjsD9Cb4MsOjAMt</t>
  </si>
  <si>
    <t>finvp_1S0pb8KYhcjsD9Cbzai83RPN</t>
  </si>
  <si>
    <t>finvp_1S18AuKYhcjsD9CbcBNV8t1M</t>
  </si>
  <si>
    <t>Invoicing (2025-08-28): Invoicing Plus</t>
  </si>
  <si>
    <t>finvp_1S1CJDKYhcjsD9Cb5aclVlBR</t>
  </si>
  <si>
    <t>Invoicing (2025-08-28): adjustment to Invoicing Plus</t>
  </si>
  <si>
    <t>finvp_1S1CJeKYhcjsD9Cb4BJv4OrU</t>
  </si>
  <si>
    <t>Settlement of an inbound wire transfer (2025-08-28)</t>
  </si>
  <si>
    <t>finvp_1S1EGvKYhcjsD9Cb5cHSwVNO</t>
  </si>
  <si>
    <t>finvp_1S1KM5KYhcjsD9Cb9FKOwdQ1</t>
  </si>
  <si>
    <t>Customer Return (2025-08-25)</t>
  </si>
  <si>
    <t>finvp_1S1W5xKYhcjsD9CbhDXNWKGo</t>
  </si>
  <si>
    <t>Invoicing (2025-08-29): Invoicing Plus</t>
  </si>
  <si>
    <t>ch_3Rw1sBKYhcjsD9Cb0L6XoCJ3</t>
  </si>
  <si>
    <t>Invoice OWSK3CDS-0001</t>
  </si>
  <si>
    <t>ch_3RvxOWKYhcjsD9Cb0sHCj3mA</t>
  </si>
  <si>
    <t>Invoice QP3ZTALJ-0001</t>
  </si>
  <si>
    <t>ch_3RvzcmKYhcjsD9Cb0U0Wkgkc</t>
  </si>
  <si>
    <t>Invoice S7HCYRAW-0001</t>
  </si>
  <si>
    <t>ch_3Rvu4kKYhcjsD9Cb1H00h9Sw</t>
  </si>
  <si>
    <t>Invoice KI6W4X5I-0001</t>
  </si>
  <si>
    <t>ch_3RxSBxKYhcjsD9Cb1q4Y7KeI</t>
  </si>
  <si>
    <t>Invoice VGXWCRRJ-0008</t>
  </si>
  <si>
    <t>ch_3RxPvpKYhcjsD9Cb1n2BFWZt</t>
  </si>
  <si>
    <t>Invoice 8880C7A9-0003</t>
  </si>
  <si>
    <t>ch_3RwMyaKYhcjsD9Cb077fKxn2</t>
  </si>
  <si>
    <t>Invoice AC6EOPAC-0001</t>
  </si>
  <si>
    <t>ch_3RwIseKYhcjsD9Cb0d3hlNcc</t>
  </si>
  <si>
    <t>Invoice CB6299A2-0003</t>
  </si>
  <si>
    <t>ch_3RxjAnKYhcjsD9Cb0mBpSdkF</t>
  </si>
  <si>
    <t>Invoice A1JWFX2Q-0001</t>
  </si>
  <si>
    <t>ch_3RxvJOKYhcjsD9Cb1XFQeoUG</t>
  </si>
  <si>
    <t>Invoice 33181125-0006</t>
  </si>
  <si>
    <t>ch_3RxoRTKYhcjsD9Cb0jRPocU2</t>
  </si>
  <si>
    <t>Invoice 69CE179A-0004</t>
  </si>
  <si>
    <t>ch_3RvDpXKYhcjsD9Cb1567sHtp</t>
  </si>
  <si>
    <t>Invoice WXKXO2JT-0002</t>
  </si>
  <si>
    <t>ch_3RySHTKYhcjsD9Cb1drLBxNf</t>
  </si>
  <si>
    <t>Invoice SL1YZDB4-0001</t>
  </si>
  <si>
    <t>ch_3RyZznKYhcjsD9Cb0227kOub</t>
  </si>
  <si>
    <t>Invoice VIU5XHOE-0006</t>
  </si>
  <si>
    <t>py_3RsNGtKYhcjsD9Cb1rRwro2x</t>
  </si>
  <si>
    <t>Invoice 8F9C24EC-0004</t>
  </si>
  <si>
    <t>finvp_1Rxb2qKYhcjsD9Cb0utpMJvo</t>
  </si>
  <si>
    <t>Invoicing (2025-08-18): Invoicing Plus</t>
  </si>
  <si>
    <t>finvp_1Rxrt8KYhcjsD9CbuUadKQSr</t>
  </si>
  <si>
    <t>Invoicing (2025-08-19): Invoicing Plus</t>
  </si>
  <si>
    <t>finvp_1RxuCTKYhcjsD9CbRheCbC21</t>
  </si>
  <si>
    <t>Invoicing (2025-08-19): adjustment to Invoicing Plus</t>
  </si>
  <si>
    <t>finvp_1RxvANKYhcjsD9Cb8KB9eb6O</t>
  </si>
  <si>
    <t>finvp_1Rxw6xKYhcjsD9CbcG0wtFig</t>
  </si>
  <si>
    <t>finvp_1Ry0wlKYhcjsD9Cb5ESPboei</t>
  </si>
  <si>
    <t>finvp_1RyGIOKYhcjsD9CbuOGTu2IS</t>
  </si>
  <si>
    <t>Invoicing (2025-08-20): Invoicing Plus</t>
  </si>
  <si>
    <t>finvp_1RyLcDKYhcjsD9Cb0XU5H9LD</t>
  </si>
  <si>
    <t>Invoicing (2025-08-20): adjustment to Invoicing Plus</t>
  </si>
  <si>
    <t>finvp_1RyXG6KYhcjsD9CbevdSyjuF</t>
  </si>
  <si>
    <t>Invoicing (2025-08-21): Invoicing Plus</t>
  </si>
  <si>
    <t>finvp_1Rz4blKYhcjsD9CbVHD1dYsH</t>
  </si>
  <si>
    <t>Invoicing (2025-08-22): Invoicing Plus</t>
  </si>
  <si>
    <t>ch_3RuC70KYhcjsD9Cb1mkikFk0</t>
  </si>
  <si>
    <t>Invoice YMG3QLNQ-0001</t>
  </si>
  <si>
    <t>ch_3RtNkXKYhcjsD9Cb101t0Sc3</t>
  </si>
  <si>
    <t>Invoice FA4A05FF-0007</t>
  </si>
  <si>
    <t>ch_3RvCNkKYhcjsD9Cb11A0skUJ</t>
  </si>
  <si>
    <t>Invoice SVWHJLKD-0001</t>
  </si>
  <si>
    <t>ch_3RsLD5KYhcjsD9Cb0fweqro9</t>
  </si>
  <si>
    <t>Invoice 1E1F700B-0013</t>
  </si>
  <si>
    <t>ch_3RvJy5KYhcjsD9Cb0XyeiVa6</t>
  </si>
  <si>
    <t>Invoice VGXWCRRJ-0006</t>
  </si>
  <si>
    <t>ch_3RvK3kKYhcjsD9Cb0F5bbr7i</t>
  </si>
  <si>
    <t>Invoice VGXWCRRJ-0007</t>
  </si>
  <si>
    <t>ch_3RvJ0yKYhcjsD9Cb1vxgcNbx</t>
  </si>
  <si>
    <t>Invoice DRICEV2K-0002</t>
  </si>
  <si>
    <t>ch_3RvJ3LKYhcjsD9Cb07dj9h5W</t>
  </si>
  <si>
    <t>Invoice DRICEV2K-0003</t>
  </si>
  <si>
    <t>ch_3RvJ5cKYhcjsD9Cb03e9OXzf</t>
  </si>
  <si>
    <t>Invoice DRICEV2K-0004</t>
  </si>
  <si>
    <t>ch_3RvJ8iKYhcjsD9Cb1PYJRYyS</t>
  </si>
  <si>
    <t>Invoice DRICEV2K-0005</t>
  </si>
  <si>
    <t>ch_3RvZTQKYhcjsD9Cb1hLlTxPA</t>
  </si>
  <si>
    <t>Invoice 08E303C-0003</t>
  </si>
  <si>
    <t>ch_3Rw12hKYhcjsD9Cb04nJGu9W</t>
  </si>
  <si>
    <t>Invoice 3642C437-0006</t>
  </si>
  <si>
    <t>ch_3Rw1TcKYhcjsD9Cb0OlvxJd0</t>
  </si>
  <si>
    <t>Invoice BEF7E1B6-0004</t>
  </si>
  <si>
    <t>ch_3RtQLrKYhcjsD9Cb0OsA0i2T</t>
  </si>
  <si>
    <t>Invoice 69CE179A-0003</t>
  </si>
  <si>
    <t>ch_3RwPOJKYhcjsD9Cb0MQlfjij</t>
  </si>
  <si>
    <t>Invoice 72023005-0027</t>
  </si>
  <si>
    <t>ch_3RQTxzKYhcjsD9Cb0qM2UiVn</t>
  </si>
  <si>
    <t>Invoice ED62129D-0005</t>
  </si>
  <si>
    <t>py_3RvzztKYhcjsD9Cb0vYmltBq</t>
  </si>
  <si>
    <t>Invoice 238E93DA-0002</t>
  </si>
  <si>
    <t>finvp_1Rv28VKYhcjsD9Cbpl8lptki</t>
  </si>
  <si>
    <t>Invoicing (2025-08-11): Invoicing Plus</t>
  </si>
  <si>
    <t>finvp_1RvHUBKYhcjsD9CbX2DfuJVj</t>
  </si>
  <si>
    <t>Invoicing (2025-08-12): Invoicing Plus</t>
  </si>
  <si>
    <t>finvp_1RvLvvKYhcjsD9CboBGpNSjd</t>
  </si>
  <si>
    <t>Invoicing (2025-08-12): adjustment to Invoicing Plus</t>
  </si>
  <si>
    <t>finvp_1RvOhKKYhcjsD9CbKVzUM1Ur</t>
  </si>
  <si>
    <t>finvp_1RvPi5KYhcjsD9Cbf5NVG4Oj</t>
  </si>
  <si>
    <t>finvp_1RvcbmKYhcjsD9CbOqGEBn1Q</t>
  </si>
  <si>
    <t>Invoicing (2025-08-13): Invoicing Plus</t>
  </si>
  <si>
    <t>finvp_1RvmjwKYhcjsD9CbdhxJdrHt</t>
  </si>
  <si>
    <t>Invoicing (2025-08-13): adjustment to Invoicing Plus</t>
  </si>
  <si>
    <t>finvp_1Rw6TbKYhcjsD9Cbk36hNyxK</t>
  </si>
  <si>
    <t>Invoicing (2025-08-14): Invoicing Plus</t>
  </si>
  <si>
    <t>finvp_1Rw8LRKYhcjsD9CbcopISUD9</t>
  </si>
  <si>
    <t>Invoicing (2025-08-14): adjustment to Invoicing Plus</t>
  </si>
  <si>
    <t>finvp_1RwBpdKYhcjsD9CbzCiYehL1</t>
  </si>
  <si>
    <t>finvp_1RwVpgKYhcjsD9Cb7cGUU9Xb</t>
  </si>
  <si>
    <t>Invoicing (2025-08-15): Invoicing Plus</t>
  </si>
  <si>
    <t>finvp_1RwffdKYhcjsD9Cbbtt9VOut</t>
  </si>
  <si>
    <t>Invoicing (2025-08-16): Invoicing Plus</t>
  </si>
  <si>
    <t>finvp_1Rwu4cKYhcjsD9CbiOS272UX</t>
  </si>
  <si>
    <t>Invoicing (2025-08-16): adjustment to Invoicing Plus</t>
  </si>
  <si>
    <t>finvp_1RwygaKYhcjsD9Cby0zfJdQ4</t>
  </si>
  <si>
    <t>finvp_1Rx8sbKYhcjsD9CbD9frAiye</t>
  </si>
  <si>
    <t>Invoicing (2025-08-17): Invoicing Plus</t>
  </si>
  <si>
    <t>ch_3RsHxWKYhcjsD9Cb0NfUwDzt</t>
  </si>
  <si>
    <t>Invoice 369E9B6C-0005</t>
  </si>
  <si>
    <t>ch_3RsI1GKYhcjsD9Cb0zZRamuD</t>
  </si>
  <si>
    <t>Invoice 369E9B6C-0006</t>
  </si>
  <si>
    <t>ch_3RrKifKYhcjsD9Cb01ZwdnqE</t>
  </si>
  <si>
    <t>Invoice 46VK1P20-0002</t>
  </si>
  <si>
    <t>ch_3RsLOrKYhcjsD9Cb1nkUqc0i</t>
  </si>
  <si>
    <t>Invoice A63F242F-0011</t>
  </si>
  <si>
    <t>ch_3RrZP0KYhcjsD9Cb1XguqhHg</t>
  </si>
  <si>
    <t>Invoice C237CDDE-0015</t>
  </si>
  <si>
    <t>ch_3RrEviKYhcjsD9Cb005H4fib</t>
  </si>
  <si>
    <t>Invoice U2UCYNXY-0002</t>
  </si>
  <si>
    <t>ch_3RsysxKYhcjsD9Cb1A3L0uq5</t>
  </si>
  <si>
    <t>Invoice 1FC7CKDD-0001</t>
  </si>
  <si>
    <t>ch_3RqE3vKYhcjsD9Cb10F7O9vt</t>
  </si>
  <si>
    <t>Invoice 50644610-0010</t>
  </si>
  <si>
    <t>ch_3RtNdFKYhcjsD9Cb0ydGAO3W</t>
  </si>
  <si>
    <t>Invoice F99C4DA0-0004</t>
  </si>
  <si>
    <t>ch_3RtT6MKYhcjsD9Cb1NQlAlEJ</t>
  </si>
  <si>
    <t>Invoice WXJNKGVH-0001</t>
  </si>
  <si>
    <t>ch_3RtUiXKYhcjsD9Cb0wBHj2X3</t>
  </si>
  <si>
    <t>Invoice 65A240EA-0013</t>
  </si>
  <si>
    <t>ch_3RtVA1KYhcjsD9Cb1hoWDASp</t>
  </si>
  <si>
    <t>Invoice B3E6C316-0014</t>
  </si>
  <si>
    <t>ch_3RrZLAKYhcjsD9Cb1ue0ukTQ</t>
  </si>
  <si>
    <t>Invoice C237CDDE-0014</t>
  </si>
  <si>
    <t>ch_3RtUcsKYhcjsD9Cb1yfryW7A</t>
  </si>
  <si>
    <t>Invoice 30FCD997-0009</t>
  </si>
  <si>
    <t>ch_3RtXqRKYhcjsD9Cb1NR2Iftf</t>
  </si>
  <si>
    <t>Invoice VGXWCRRJ-0002</t>
  </si>
  <si>
    <t>ch_3RtXwDKYhcjsD9Cb1NddFEpE</t>
  </si>
  <si>
    <t>Invoice VGXWCRRJ-0003</t>
  </si>
  <si>
    <t>ch_3RtY0IKYhcjsD9Cb1q9u0OT5</t>
  </si>
  <si>
    <t>Invoice VGXWCRRJ-0004</t>
  </si>
  <si>
    <t>ch_3RtYGbKYhcjsD9Cb18b2XNec</t>
  </si>
  <si>
    <t>Invoice VUENCDZ9-0001</t>
  </si>
  <si>
    <t>ch_3RtlfVKYhcjsD9Cb0EVY6qNS</t>
  </si>
  <si>
    <t>Invoice 3D2E9E23-0005</t>
  </si>
  <si>
    <t>py_3RsfqPKYhcjsD9Cb0PeNauQP</t>
  </si>
  <si>
    <t>Invoice RQPWGXN0-0005</t>
  </si>
  <si>
    <t>py_3Rt4OQKYhcjsD9Cb1F04LfpV</t>
  </si>
  <si>
    <t>Invoice 8DC6A4DB-0005</t>
  </si>
  <si>
    <t>py_3RoJy8KYhcjsD9Cb1b2RPx44</t>
  </si>
  <si>
    <t>Invoice 81546724-0004</t>
  </si>
  <si>
    <t>finvp_1RsRRzKYhcjsD9CbIXjYHTcT</t>
  </si>
  <si>
    <t>Invoicing (2025-08-04): Invoicing Plus</t>
  </si>
  <si>
    <t>finvp_1RsVD9KYhcjsD9CbzsSiHVQv</t>
  </si>
  <si>
    <t>Invoicing (2025-08-04): adjustment to Invoicing Plus</t>
  </si>
  <si>
    <t>finvp_1RsXgTKYhcjsD9Cbyv6b05mL</t>
  </si>
  <si>
    <t>finvp_1RsZTnKYhcjsD9Cbv4gTy22e</t>
  </si>
  <si>
    <t>finvp_1RsbGnKYhcjsD9Cbgcla5hkn</t>
  </si>
  <si>
    <t>finvp_1RsvVaKYhcjsD9CbQkuaXo4X</t>
  </si>
  <si>
    <t>Invoicing (2025-08-05): Invoicing Plus</t>
  </si>
  <si>
    <t>finvp_1Rt4RQKYhcjsD9CbSSt3pkVy</t>
  </si>
  <si>
    <t>Invoicing (2025-08-06): Invoicing Plus</t>
  </si>
  <si>
    <t>finvp_1RtA7AKYhcjsD9CbjKv9lEhD</t>
  </si>
  <si>
    <t>Invoicing (2025-08-06): adjustment to Invoicing Plus</t>
  </si>
  <si>
    <t>finvp_1RtKLvKYhcjsD9Cb7VgeG5CA</t>
  </si>
  <si>
    <t>finvp_1RtYJJKYhcjsD9CbusKsUVSp</t>
  </si>
  <si>
    <t>Invoicing (2025-08-07): Invoicing Plus</t>
  </si>
  <si>
    <t>finvp_1Rtah7KYhcjsD9CbQXDncu2e</t>
  </si>
  <si>
    <t>Invoicing (2025-08-07): adjustment to Invoicing Plus</t>
  </si>
  <si>
    <t>finvp_1Rtb5sKYhcjsD9CbzV090gcX</t>
  </si>
  <si>
    <t>finvp_1Rtcm1KYhcjsD9Cb1iQc0l1D</t>
  </si>
  <si>
    <t>finvp_1RtdYkKYhcjsD9CbOwS2igpo</t>
  </si>
  <si>
    <t>finvp_1Rteq6KYhcjsD9CbKfso71rx</t>
  </si>
  <si>
    <t>finvp_1RttmhKYhcjsD9CbySUJDMZQ</t>
  </si>
  <si>
    <t>Invoicing (2025-08-08): Invoicing Plus</t>
  </si>
  <si>
    <t>finvp_1RtyDLKYhcjsD9CbPf2UHem1</t>
  </si>
  <si>
    <t>Invoicing (2025-08-08): adjustment to Invoicing Plus</t>
  </si>
  <si>
    <t>finvp_1RuHPqKYhcjsD9CbID3qE2JF</t>
  </si>
  <si>
    <t>Invoicing (2025-08-09): Invoicing Plus</t>
  </si>
  <si>
    <t>ch_3Rok0OKYhcjsD9Cb1Mvrtonw</t>
  </si>
  <si>
    <t>Invoice B4F1EE52-0003</t>
  </si>
  <si>
    <t>ch_3RpkhsKYhcjsD9Cb04guHUPu</t>
  </si>
  <si>
    <t>Invoice 96C023F2-0004</t>
  </si>
  <si>
    <t>ch_3RpoBwKYhcjsD9Cb0Z79MFow</t>
  </si>
  <si>
    <t>Invoice FE5CB558-0004</t>
  </si>
  <si>
    <t>ch_3RokIpKYhcjsD9Cb0BFG1gvu</t>
  </si>
  <si>
    <t>Invoice 1162BD3E-0003</t>
  </si>
  <si>
    <t>ch_3Rkj80KYhcjsD9Cb1PJPYRSj</t>
  </si>
  <si>
    <t>Invoice F93AEFCD-0002</t>
  </si>
  <si>
    <t>ch_3RqCKOKYhcjsD9Cb0A61t382</t>
  </si>
  <si>
    <t>Invoice D4090156-0003</t>
  </si>
  <si>
    <t>ch_3RqCSyKYhcjsD9Cb0regloo5</t>
  </si>
  <si>
    <t>Invoice D4090156-0004</t>
  </si>
  <si>
    <t>ch_3Rq8ujKYhcjsD9Cb0qO9zqqc</t>
  </si>
  <si>
    <t>Invoice 85051A59-0006</t>
  </si>
  <si>
    <t>ch_3Rq9JGKYhcjsD9Cb0NofZGlQ</t>
  </si>
  <si>
    <t>Invoice 3087469A-0002</t>
  </si>
  <si>
    <t>ch_3Rq9UWKYhcjsD9Cb0bg2QiyP</t>
  </si>
  <si>
    <t>Invoice 8DACAB82-0003</t>
  </si>
  <si>
    <t>ch_3RqC7QKYhcjsD9Cb1CMJ2bhA</t>
  </si>
  <si>
    <t>Invoice SYLM9C6Q-0002</t>
  </si>
  <si>
    <t>ch_3RqEqMKYhcjsD9Cb1rbC0ybw</t>
  </si>
  <si>
    <t>Invoice ED0A1B75-0035</t>
  </si>
  <si>
    <t>ch_3RqA16KYhcjsD9Cb09R5i2St</t>
  </si>
  <si>
    <t>Invoice BXRIYLVB-0009</t>
  </si>
  <si>
    <t>ch_3RqHEdKYhcjsD9Cb1n4PSk0x</t>
  </si>
  <si>
    <t>Invoice D87035CE-0011</t>
  </si>
  <si>
    <t>ch_3RqHk4KYhcjsD9Cb1jgOzOtK</t>
  </si>
  <si>
    <t>Invoice DK4EMALV-0001</t>
  </si>
  <si>
    <t>ch_3RqVVtKYhcjsD9Cb08PaqzBZ</t>
  </si>
  <si>
    <t>Invoice KDNNB8NO-0001</t>
  </si>
  <si>
    <t>ch_3RqZyfKYhcjsD9Cb1buz1C4G</t>
  </si>
  <si>
    <t>Invoice ED0A1B75-0036</t>
  </si>
  <si>
    <t>ch_3RqtHLKYhcjsD9Cb0cPfU6dN</t>
  </si>
  <si>
    <t>Invoice 2C268179-0004</t>
  </si>
  <si>
    <t>ch_3RqvhAKYhcjsD9Cb1NJNWvsF</t>
  </si>
  <si>
    <t>Invoice F61828AE-0006</t>
  </si>
  <si>
    <t>ch_3RqxjPKYhcjsD9Cb1QGKca2G</t>
  </si>
  <si>
    <t>Invoice 8NRJIWVN-0001</t>
  </si>
  <si>
    <t>ch_3RpmLhKYhcjsD9Cb1Z3Ab54G</t>
  </si>
  <si>
    <t>Invoice AUBQBBW0-0001</t>
  </si>
  <si>
    <t>ch_3RoRu3KYhcjsD9Cb1ECvKGcR</t>
  </si>
  <si>
    <t>Invoice 3YHKPVIC-0001</t>
  </si>
  <si>
    <t>ch_3RrHMzKYhcjsD9Cb0yBGheU2</t>
  </si>
  <si>
    <t>Invoice 83BD93C-0008</t>
  </si>
  <si>
    <t>ch_3RrHyXKYhcjsD9Cb1PcNdmZb</t>
  </si>
  <si>
    <t>Invoice 25B8FF56-0005</t>
  </si>
  <si>
    <t>ch_3RrKEkKYhcjsD9Cb1mObjsoW</t>
  </si>
  <si>
    <t>Invoice 82WLLKQF-0003</t>
  </si>
  <si>
    <t>ch_3ReGOKKYhcjsD9Cb1cp7OAOd</t>
  </si>
  <si>
    <t>Invoice F61828AE-0004</t>
  </si>
  <si>
    <t>finvp_1RpsgiKYhcjsD9CbYkKydBL1</t>
  </si>
  <si>
    <t>Invoicing (2025-07-28): Invoicing Plus</t>
  </si>
  <si>
    <t>finvp_1Rpv8kKYhcjsD9Cb3BOe7iT0</t>
  </si>
  <si>
    <t>Invoicing (2025-07-28): adjustment to Invoicing Plus</t>
  </si>
  <si>
    <t>finvp_1Rq0IjKYhcjsD9CbNzwoYNsh</t>
  </si>
  <si>
    <t>finvp_1Rq9VcKYhcjsD9Cb1ReymyXG</t>
  </si>
  <si>
    <t>Invoicing (2025-07-29): Invoicing Plus</t>
  </si>
  <si>
    <t>finvp_1RqI62KYhcjsD9CbhwBR625c</t>
  </si>
  <si>
    <t>Invoicing (2025-07-29): adjustment to Invoicing Plus</t>
  </si>
  <si>
    <t>finvp_1RqJ5ZKYhcjsD9CbNerICJQU</t>
  </si>
  <si>
    <t>finvp_1RqKMWKYhcjsD9Cb0bXq4kPz</t>
  </si>
  <si>
    <t>finvp_1RqLLXKYhcjsD9CbEc307qBJ</t>
  </si>
  <si>
    <t>finvp_1RqNTHKYhcjsD9CbxPyaQ7bQ</t>
  </si>
  <si>
    <t>finvp_1RqO4CKYhcjsD9CbtrFZNZCN</t>
  </si>
  <si>
    <t>finvp_1Rqg4FKYhcjsD9CbevV75Zva</t>
  </si>
  <si>
    <t>Invoicing (2025-07-30): Invoicing Plus</t>
  </si>
  <si>
    <t>finvp_1RqhxpKYhcjsD9CbOK10NnJ4</t>
  </si>
  <si>
    <t>Invoicing (2025-07-30): adjustment to Invoicing Plus</t>
  </si>
  <si>
    <t>finvp_1Rr1KEKYhcjsD9CbIOiNlPL0</t>
  </si>
  <si>
    <t>Invoicing (2025-07-31): Invoicing Plus</t>
  </si>
  <si>
    <t>finvp_1Rr3s6KYhcjsD9CbqWCXxBAt</t>
  </si>
  <si>
    <t>Invoicing (2025-07-31): adjustment to Invoicing Plus</t>
  </si>
  <si>
    <t>finvp_1Rr4AbKYhcjsD9CbFoFRBGZu</t>
  </si>
  <si>
    <t>finvp_1RrKbtKYhcjsD9CbGJJYm5wx</t>
  </si>
  <si>
    <t>Invoicing (2025-08-01): Invoicing Plus</t>
  </si>
  <si>
    <t>finvp_1RrNsyKYhcjsD9CblC0wier8</t>
  </si>
  <si>
    <t>Invoicing (2025-08-01): adjustment to Invoicing Plus</t>
  </si>
  <si>
    <t>finvp_1RrPLhKYhcjsD9CbOhPHko4L</t>
  </si>
  <si>
    <t>finvp_1RrSAEKYhcjsD9CbYCvLu6mM</t>
  </si>
  <si>
    <t>finvp_1RrW2lKYhcjsD9CbiaT9pPnN</t>
  </si>
  <si>
    <t>Settlement of an inbound wire transfer (2025-08-01)</t>
  </si>
  <si>
    <t>Clean July 2025 - Stripe data upload.xlsx</t>
  </si>
  <si>
    <t>ch_3RRra1KYhcjsD9Cb1uejIAyZ</t>
  </si>
  <si>
    <t>Invoice 63B5033F-0005</t>
  </si>
  <si>
    <t>2507-0700 Roy Judith 02</t>
  </si>
  <si>
    <t>ch_3RSu47KYhcjsD9Cb0kkHXUMr</t>
  </si>
  <si>
    <t>Invoice E60A20BC-0002</t>
  </si>
  <si>
    <t>ch_3RSv3pKYhcjsD9Cb0G0qgVRT</t>
  </si>
  <si>
    <t>Invoice 3C7E2175-0004</t>
  </si>
  <si>
    <t>ch_3RQQWYKYhcjsD9Cb10KjoUNV</t>
  </si>
  <si>
    <t>Invoice 2C268179-0003</t>
  </si>
  <si>
    <t>ch_3RSxhBKYhcjsD9Cb1oXP0yJv</t>
  </si>
  <si>
    <t>Invoice FA88B26B-0007</t>
  </si>
  <si>
    <t>ch_3RTK4sKYhcjsD9Cb1kLMiKvP</t>
  </si>
  <si>
    <t>Invoice 30FCD997-0006</t>
  </si>
  <si>
    <t>ch_3RSudCKYhcjsD9Cb1PgN8vkk</t>
  </si>
  <si>
    <t>Invoice C34E5031-0002</t>
  </si>
  <si>
    <t>ch_3RR9azKYhcjsD9Cb1jD0WRDD</t>
  </si>
  <si>
    <t>Invoice 69294CBA-0002</t>
  </si>
  <si>
    <t>ch_3RQONQKYhcjsD9Cb0SYLrKip</t>
  </si>
  <si>
    <t>Invoice DBB2E049-0004</t>
  </si>
  <si>
    <t>ch_3RSuSkKYhcjsD9Cb0Gr0F6pq</t>
  </si>
  <si>
    <t>Invoice ECB53460-0003</t>
  </si>
  <si>
    <t>ch_3RT2YHKYhcjsD9Cb18mA0Koc</t>
  </si>
  <si>
    <t>Invoice D4DC4955-0003</t>
  </si>
  <si>
    <t>ch_3RTiRFKYhcjsD9Cb1sx6xrgL</t>
  </si>
  <si>
    <t>Invoice FE5CB558-0002</t>
  </si>
  <si>
    <t>ch_3RTjgDKYhcjsD9Cb0SHEeZsi</t>
  </si>
  <si>
    <t>Invoice G5UQZP6J-0001</t>
  </si>
  <si>
    <t>ch_3RRsDSKYhcjsD9Cb1kHrxz2t</t>
  </si>
  <si>
    <t>Invoice CBE3E2A1-0009</t>
  </si>
  <si>
    <t>ch_3R15RTKYhcjsD9Cb1TTAIDZh</t>
  </si>
  <si>
    <t>Invoice B88098CA-0002</t>
  </si>
  <si>
    <t>ch_3R16nXKYhcjsD9Cb1XhftLPC</t>
  </si>
  <si>
    <t>Invoice 3F9F2C43-0002</t>
  </si>
  <si>
    <t>ch_3R109XKYhcjsD9Cb0x7ax5Us</t>
  </si>
  <si>
    <t>Invoice AD1EAD56-0011</t>
  </si>
  <si>
    <t>ch_3R3eJWKYhcjsD9Cb0Nm80L62</t>
  </si>
  <si>
    <t>Invoice 76B277D-0011</t>
  </si>
  <si>
    <t>ch_3PGePCKYhcjsD9Cb0l4V1QjO</t>
  </si>
  <si>
    <t>Invoice 76B277D-0010</t>
  </si>
  <si>
    <t>ch_3RjIiGKYhcjsD9Cb01ThtHfr</t>
  </si>
  <si>
    <t>Invoice FBCE68D2-0008</t>
  </si>
  <si>
    <t>ch_3RjImlKYhcjsD9Cb0WZeF7Xp</t>
  </si>
  <si>
    <t>Invoice FBCE68D2-0009</t>
  </si>
  <si>
    <t>ch_3RnK04KYhcjsD9Cb0GjVHzhS</t>
  </si>
  <si>
    <t>Invoice CE119675-0015</t>
  </si>
  <si>
    <t>ch_3Rnbd4KYhcjsD9Cb1ha4BKRn</t>
  </si>
  <si>
    <t>Invoice 28A01C7A-0005</t>
  </si>
  <si>
    <t>ch_3Rnbm5KYhcjsD9Cb0ZdRXu3M</t>
  </si>
  <si>
    <t>Invoice 28A01C7A-0006</t>
  </si>
  <si>
    <t>ch_3RnwrHKYhcjsD9Cb0LSsiEDV</t>
  </si>
  <si>
    <t>Invoice C1B77AD-0022</t>
  </si>
  <si>
    <t>ch_3RoffqKYhcjsD9Cb16rriaBe</t>
  </si>
  <si>
    <t>Invoice DBP5Q7EJ-0005</t>
  </si>
  <si>
    <t>ch_3RogwdKYhcjsD9Cb0X47LaJg</t>
  </si>
  <si>
    <t>Invoice DBB2E049-0006</t>
  </si>
  <si>
    <t>ch_3RofvkKYhcjsD9Cb1EX6FkO2</t>
  </si>
  <si>
    <t>Invoice B849F28D-0004</t>
  </si>
  <si>
    <t>ch_3RofV8KYhcjsD9Cb1WlenpXO</t>
  </si>
  <si>
    <t>Invoice 6C318D0E-0010</t>
  </si>
  <si>
    <t>ch_3Rl42jKYhcjsD9Cb1jnjTShv</t>
  </si>
  <si>
    <t>Invoice 00BF4B89-0055</t>
  </si>
  <si>
    <t>ch_3RbRVUKYhcjsD9Cb0nlOnd77</t>
  </si>
  <si>
    <t>Invoice F1CF4EDB-0007</t>
  </si>
  <si>
    <t>py_3RmcOkKYhcjsD9Cb0NZACcYX</t>
  </si>
  <si>
    <t>Invoice C8DSQKKQ-0001</t>
  </si>
  <si>
    <t>py_3RolPyKYhcjsD9Cb19lIpEox</t>
  </si>
  <si>
    <t>Invoice B3E6C316-0013</t>
  </si>
  <si>
    <t>finvp_1RnQoxKYhcjsD9Cb8gP391iS</t>
  </si>
  <si>
    <t>Invoicing (2025-07-21): Invoicing Plus</t>
  </si>
  <si>
    <t>finvp_1RnRbdKYhcjsD9Cb6dL7hLrE</t>
  </si>
  <si>
    <t>Invoicing (2025-07-21): adjustment to Invoicing Plus</t>
  </si>
  <si>
    <t>finvp_1RnSNbKYhcjsD9CbZxuCvrKU</t>
  </si>
  <si>
    <t>finvp_1RnfRrKYhcjsD9Cb99WUG3np</t>
  </si>
  <si>
    <t>Invoicing (2025-07-22): Invoicing Plus</t>
  </si>
  <si>
    <t>finvp_1RngXsKYhcjsD9CbMcwgMcgH</t>
  </si>
  <si>
    <t>Invoicing (2025-07-22): adjustment to Invoicing Plus</t>
  </si>
  <si>
    <t>finvp_1Ro0cgKYhcjsD9CbkYnkxbXn</t>
  </si>
  <si>
    <t>Invoicing (2025-07-23): Invoicing Plus</t>
  </si>
  <si>
    <t>finvp_1Ro9zjKYhcjsD9CbM7T6xGp8</t>
  </si>
  <si>
    <t>Invoicing (2025-07-23): adjustment to Invoicing Plus</t>
  </si>
  <si>
    <t>finvp_1RolQaKYhcjsD9Cbak26t5sa</t>
  </si>
  <si>
    <t>Invoicing (2025-07-25): Invoicing Plus</t>
  </si>
  <si>
    <t>finvp_1RopSlKYhcjsD9CbfsPMaQhj</t>
  </si>
  <si>
    <t>Invoicing (2025-07-25): adjustment to Invoicing Plus</t>
  </si>
  <si>
    <t>finvp_1RosnKKYhcjsD9CbW6jaCnV8</t>
  </si>
  <si>
    <t>finvp_1RouwYKYhcjsD9CbQk1CD09j</t>
  </si>
  <si>
    <t>finvp_1RoxRTKYhcjsD9CbgAWgQ8uG</t>
  </si>
  <si>
    <t>finvp_1RpcpfKYhcjsD9CbIplyYdbX</t>
  </si>
  <si>
    <t>Invoicing (2025-07-27): Invoicing Plus</t>
  </si>
  <si>
    <t>ch_3RfdGgKYhcjsD9Cb0kgyrOKB</t>
  </si>
  <si>
    <t>Invoice EECF0621-0004</t>
  </si>
  <si>
    <t>ch_3RfdKOKYhcjsD9Cb0QDK9Oam</t>
  </si>
  <si>
    <t>Invoice EECF0621-0005</t>
  </si>
  <si>
    <t>ch_3RkhEEKYhcjsD9Cb0ZMVE9pJ</t>
  </si>
  <si>
    <t>Invoice 82WLLKQF-0002</t>
  </si>
  <si>
    <t>ch_3RkgiuKYhcjsD9Cb1WhRkJy0</t>
  </si>
  <si>
    <t>Invoice 173E72BD-0004</t>
  </si>
  <si>
    <t>ch_3ReGM1KYhcjsD9Cb0lMTPxO4</t>
  </si>
  <si>
    <t>Invoice F61828AE-0003</t>
  </si>
  <si>
    <t>ch_3RgNbpKYhcjsD9Cb1za4fhTN</t>
  </si>
  <si>
    <t>Invoice CB6299A2-0002</t>
  </si>
  <si>
    <t>ch_3RgLMNKYhcjsD9Cb01c1ZhIl</t>
  </si>
  <si>
    <t>Invoice EA0A4F0A-0004</t>
  </si>
  <si>
    <t>ch_3RkoDQKYhcjsD9Cb0l73BxGx</t>
  </si>
  <si>
    <t>Invoice ED0A1B75-0034</t>
  </si>
  <si>
    <t>ch_3Rl7e7KYhcjsD9Cb085rPAEU</t>
  </si>
  <si>
    <t>Invoice E9B01209-0003</t>
  </si>
  <si>
    <t>ch_3Rl9VGKYhcjsD9Cb00e19toc</t>
  </si>
  <si>
    <t>Invoice 64711230-0003</t>
  </si>
  <si>
    <t>ch_3RlmHjKYhcjsD9Cb0catGyvA</t>
  </si>
  <si>
    <t>Invoice 65A240EA-0012</t>
  </si>
  <si>
    <t>ch_3RlPWAKYhcjsD9Cb0WLtjW4s</t>
  </si>
  <si>
    <t>Invoice 78160DB9-0007</t>
  </si>
  <si>
    <t>finvp_1RkqEoKYhcjsD9Cbg8TVarh2</t>
  </si>
  <si>
    <t>Invoicing (2025-07-14): Invoicing Plus</t>
  </si>
  <si>
    <t>finvp_1RksoyKYhcjsD9CbxFBLhllf</t>
  </si>
  <si>
    <t>Invoicing (2025-07-14): adjustment to Invoicing Plus</t>
  </si>
  <si>
    <t>finvp_1RkuKsKYhcjsD9CbDbiMrp4F</t>
  </si>
  <si>
    <t>finvp_1Rl6xcKYhcjsD9CbmpPTsg3Y</t>
  </si>
  <si>
    <t>Invoicing (2025-07-15): Invoicing Plus</t>
  </si>
  <si>
    <t>finvp_1Rl7XAKYhcjsD9CbwImVorRB</t>
  </si>
  <si>
    <t>Invoicing (2025-07-15): adjustment to Invoicing Plus</t>
  </si>
  <si>
    <t>finvp_1Rl9RwKYhcjsD9Cb6TJeKCRp</t>
  </si>
  <si>
    <t>finvp_1RlCwgKYhcjsD9CbUla8tRkK</t>
  </si>
  <si>
    <t>finvp_1RlLzIKYhcjsD9CbYwI25qHy</t>
  </si>
  <si>
    <t>finvp_1RlsACKYhcjsD9CbsTD5wuwc</t>
  </si>
  <si>
    <t>Invoicing (2025-07-17): Invoicing Plus</t>
  </si>
  <si>
    <t>finvp_1RlulAKYhcjsD9CbutlACjjc</t>
  </si>
  <si>
    <t>Invoicing (2025-07-17): adjustment to Invoicing Plus</t>
  </si>
  <si>
    <t>finvp_1Rm2ZqKYhcjsD9CbLwsf941c</t>
  </si>
  <si>
    <t>ch_3ReWMQKYhcjsD9Cb1GFOuK7l</t>
  </si>
  <si>
    <t>Invoice 7E586985-0025</t>
  </si>
  <si>
    <t>ch_3Rh8OdKYhcjsD9Cb1SNI2U9Y</t>
  </si>
  <si>
    <t>Invoice 947F7668-0003</t>
  </si>
  <si>
    <t>ch_3RhBxNKYhcjsD9Cb09jWako9</t>
  </si>
  <si>
    <t>Invoice SGZS4SO5-0001</t>
  </si>
  <si>
    <t>ch_3RhEnjKYhcjsD9Cb1uJ46p2j</t>
  </si>
  <si>
    <t>Invoice VIU5XHOE-0002</t>
  </si>
  <si>
    <t>ch_3RhEr7KYhcjsD9Cb1yWmMyqY</t>
  </si>
  <si>
    <t>Invoice VIU5XHOE-0003</t>
  </si>
  <si>
    <t>ch_3Rh3PiKYhcjsD9Cb0V2f6AIJ</t>
  </si>
  <si>
    <t>Invoice C15DC7CC-0004</t>
  </si>
  <si>
    <t>ch_3RdVgPKYhcjsD9Cb0antryW2</t>
  </si>
  <si>
    <t>Invoice F99C4DA0-0003</t>
  </si>
  <si>
    <t>ch_3RiBr0KYhcjsD9Cb1xsJXWAP</t>
  </si>
  <si>
    <t>Invoice 65A240EA-0010</t>
  </si>
  <si>
    <t>ch_3RgKuOKYhcjsD9Cb0iN4JyZ7</t>
  </si>
  <si>
    <t>Invoice 9E8203DF-0006</t>
  </si>
  <si>
    <t>ch_3RhGAeKYhcjsD9Cb10vxDWYR</t>
  </si>
  <si>
    <t>Invoice VIU5XHOE-0004</t>
  </si>
  <si>
    <t>ch_3RidKpKYhcjsD9Cb0onKlBy6</t>
  </si>
  <si>
    <t>Invoice DBB2E049-0005</t>
  </si>
  <si>
    <t>ch_3RiFzLKYhcjsD9Cb1H2c4sim</t>
  </si>
  <si>
    <t>Invoice 61CF63F7-0003</t>
  </si>
  <si>
    <t>ch_3Risb1KYhcjsD9Cb06B1LrXk</t>
  </si>
  <si>
    <t>Invoice 6CFC6CA-0019</t>
  </si>
  <si>
    <t>ch_3RizFkKYhcjsD9Cb0ywhseCn</t>
  </si>
  <si>
    <t>Invoice FD2C2B50-0005</t>
  </si>
  <si>
    <t>ch_3RizEPKYhcjsD9Cb077tPTTP</t>
  </si>
  <si>
    <t>Invoice 7551AD89-0006</t>
  </si>
  <si>
    <t>ch_3RiyVgKYhcjsD9Cb1ifuaE0k</t>
  </si>
  <si>
    <t>Invoice VIU5XHOE-0005</t>
  </si>
  <si>
    <t>ch_3RjEUNKYhcjsD9Cb0HC1GnlN</t>
  </si>
  <si>
    <t>Invoice 65A240EA-0011</t>
  </si>
  <si>
    <t>ch_3RjEpYKYhcjsD9Cb0lFcgop1</t>
  </si>
  <si>
    <t>Invoice 1162BD3E-0002</t>
  </si>
  <si>
    <t>ch_3Rjb20KYhcjsD9Cb0ZedTTHS</t>
  </si>
  <si>
    <t>Invoice 0AC15I0L-0003</t>
  </si>
  <si>
    <t>ch_3RjbBKKYhcjsD9Cb0iepEET0</t>
  </si>
  <si>
    <t>Invoice 1486A6C9-0003</t>
  </si>
  <si>
    <t>ch_3RjEiRKYhcjsD9Cb0h2MUotS</t>
  </si>
  <si>
    <t>Invoice B4F1EE52-0002</t>
  </si>
  <si>
    <t>py_3RiepWKYhcjsD9Cb0r2qsO6i</t>
  </si>
  <si>
    <t>Invoice EUHMPOTE-0003</t>
  </si>
  <si>
    <t>py_3Rh4iFKYhcjsD9Cb1l2yhaar</t>
  </si>
  <si>
    <t>Invoice B849F28D-0003</t>
  </si>
  <si>
    <t>py_3RjGQNKYhcjsD9Cb1UDLpCUU</t>
  </si>
  <si>
    <t>Invoice XJX2RQWA-0002</t>
  </si>
  <si>
    <t>py_3RgPtPKYhcjsD9Cb0FtlENlZ</t>
  </si>
  <si>
    <t>Invoice C822FDB0-0003</t>
  </si>
  <si>
    <t>py_3RjGYcKYhcjsD9Cb0ne57TMe</t>
  </si>
  <si>
    <t>Invoice XJX2RQWA-0003</t>
  </si>
  <si>
    <t>finvp_1Ri7IFKYhcjsD9CbcqxdRHIQ</t>
  </si>
  <si>
    <t>Invoicing (2025-07-06): Invoicing Plus</t>
  </si>
  <si>
    <t>finvp_1RiGpsKYhcjsD9CbgvYSYCOW</t>
  </si>
  <si>
    <t>Invoicing (2025-07-07): Invoicing Plus</t>
  </si>
  <si>
    <t>finvp_1RiJaJKYhcjsD9Cb3m7kl7uQ</t>
  </si>
  <si>
    <t>Invoicing (2025-07-07): adjustment to Invoicing Plus</t>
  </si>
  <si>
    <t>finvp_1RiKbVKYhcjsD9Cbge8J7Dsu</t>
  </si>
  <si>
    <t>finvp_1Riiv3KYhcjsD9CbTnSx80HX</t>
  </si>
  <si>
    <t>Invoicing (2025-07-08): Invoicing Plus</t>
  </si>
  <si>
    <t>finvp_1RiowmKYhcjsD9CbCQmA8a1H</t>
  </si>
  <si>
    <t>Invoicing (2025-07-08): adjustment to Invoicing Plus</t>
  </si>
  <si>
    <t>finvp_1RiryrKYhcjsD9CbV72R07Nf</t>
  </si>
  <si>
    <t>finvp_1Rj51lKYhcjsD9CbBQiaxl66</t>
  </si>
  <si>
    <t>Invoicing (2025-07-09): Invoicing Plus</t>
  </si>
  <si>
    <t>finvp_1Rj6V2KYhcjsD9CbyPGUobKg</t>
  </si>
  <si>
    <t>Invoicing (2025-07-09): adjustment to Invoicing Plus</t>
  </si>
  <si>
    <t>finvp_1Rj8stKYhcjsD9Cbs2RHpZaq</t>
  </si>
  <si>
    <t>finvp_1RjLoLKYhcjsD9Cb0nK1m5iX</t>
  </si>
  <si>
    <t>Invoicing (2025-07-10): Invoicing Plus</t>
  </si>
  <si>
    <t>finvp_1RjOU8KYhcjsD9CbEII1sLzy</t>
  </si>
  <si>
    <t>Invoicing (2025-07-10): adjustment to Invoicing Plus</t>
  </si>
  <si>
    <t>finvp_1RjRhXKYhcjsD9CbuWvmdDuV</t>
  </si>
  <si>
    <t>finvp_1RjTl9KYhcjsD9CbrSPA0iT0</t>
  </si>
  <si>
    <t>finvp_1RjVzDKYhcjsD9CbOFA2O7wT</t>
  </si>
  <si>
    <t>finvp_1RjgFnKYhcjsD9Cb724fLma0</t>
  </si>
  <si>
    <t>Invoicing (2025-07-11): Invoicing Plus</t>
  </si>
  <si>
    <t>finvp_1RjhJoKYhcjsD9CbXKMYsFRU</t>
  </si>
  <si>
    <t>Invoicing (2025-07-11): adjustment to Invoicing Plus</t>
  </si>
  <si>
    <t>finvp_1RjlykKYhcjsD9Cbv9PPdBfk</t>
  </si>
  <si>
    <t>finvp_1RkavUKYhcjsD9CbLB4M8XJS</t>
  </si>
  <si>
    <t>Invoicing (2025-07-13): Invoicing Plus</t>
  </si>
  <si>
    <t>ch_3RdqMtKYhcjsD9Cb0fSWE9HO</t>
  </si>
  <si>
    <t>Invoice 0CFFDDD2-0010</t>
  </si>
  <si>
    <t>ch_3RdAsfKYhcjsD9Cb1Q5FrHEG</t>
  </si>
  <si>
    <t>Invoice DBP5Q7EJ-0004</t>
  </si>
  <si>
    <t>ch_3RfahTKYhcjsD9Cb0zLaVRxR</t>
  </si>
  <si>
    <t>Invoice 6F8RWFDX-0001</t>
  </si>
  <si>
    <t>ch_3RfgSIKYhcjsD9Cb0EGVf5Sg</t>
  </si>
  <si>
    <t>Invoice 35B0BF7E-0004</t>
  </si>
  <si>
    <t>ch_3Rds3hKYhcjsD9Cb0XYPTPbL</t>
  </si>
  <si>
    <t>Invoice 95E35023-0002</t>
  </si>
  <si>
    <t>ch_3Rfhw4KYhcjsD9Cb1wX7sxKY</t>
  </si>
  <si>
    <t>Invoice 72023005-0025</t>
  </si>
  <si>
    <t>ch_3RdVLMKYhcjsD9Cb1XX2ryo6</t>
  </si>
  <si>
    <t>Invoice FA4A05FF-0006</t>
  </si>
  <si>
    <t>ch_3ReYp0KYhcjsD9Cb1Q4P8xpe</t>
  </si>
  <si>
    <t>Invoice 32EA6591-0003</t>
  </si>
  <si>
    <t>ch_3ReYxmKYhcjsD9Cb0FHBIFly</t>
  </si>
  <si>
    <t>Invoice 32EA6591-0004</t>
  </si>
  <si>
    <t>ch_3Rg3FZKYhcjsD9Cb12dhaf7S</t>
  </si>
  <si>
    <t>Invoice A21D87A4-0012</t>
  </si>
  <si>
    <t>ch_3Rg2JPKYhcjsD9Cb0ahAcoyZ</t>
  </si>
  <si>
    <t>Invoice 96579A25-0003</t>
  </si>
  <si>
    <t>ch_3Rg5HiKYhcjsD9Cb1vPDHHgn</t>
  </si>
  <si>
    <t>Invoice UMD3CJTS-0001</t>
  </si>
  <si>
    <t>ch_3RdVqfKYhcjsD9Cb1bdUBQDH</t>
  </si>
  <si>
    <t>Invoice AC18CB3C-0006</t>
  </si>
  <si>
    <t>ch_3ReYB9KYhcjsD9Cb1NSghVqR</t>
  </si>
  <si>
    <t>Invoice 3D2E9E23-0004</t>
  </si>
  <si>
    <t>ch_3RgRjCKYhcjsD9Cb1ymOpOpZ</t>
  </si>
  <si>
    <t>Invoice 38E608D8-0009</t>
  </si>
  <si>
    <t>ch_3Rc1S0KYhcjsD9Cb1cV9f3WX</t>
  </si>
  <si>
    <t>Invoice A63F242F-0010</t>
  </si>
  <si>
    <t>ch_3RgltqKYhcjsD9Cb0cVdxYCb</t>
  </si>
  <si>
    <t>Invoice 72023005-0026</t>
  </si>
  <si>
    <t>ch_3RgoHAKYhcjsD9Cb1sFvtgDh</t>
  </si>
  <si>
    <t>Invoice 30FCD997-0008</t>
  </si>
  <si>
    <t>py_3Rg7chKYhcjsD9Cb1BXrTqsA</t>
  </si>
  <si>
    <t>Invoice 6ACFE4CD-0002</t>
  </si>
  <si>
    <t>finvp_1Rfg5YKYhcjsD9CbQg4JkcEN</t>
  </si>
  <si>
    <t>Invoicing (2025-06-30): Invoicing Plus</t>
  </si>
  <si>
    <t>finvp_1RfmO6KYhcjsD9CbqwFjN6at</t>
  </si>
  <si>
    <t>Invoicing (2025-06-30): adjustment to Invoicing Plus</t>
  </si>
  <si>
    <t>finvp_1RfnIaKYhcjsD9Cb0XJfA84b</t>
  </si>
  <si>
    <t>finvp_1RfsDDKYhcjsD9CbHCXa8BNH</t>
  </si>
  <si>
    <t>finvp_1RftEJKYhcjsD9Cb1iOnXNPS</t>
  </si>
  <si>
    <t>finvp_1Rg9BrKYhcjsD9Cb6kVaeVkC</t>
  </si>
  <si>
    <t>Invoicing (2025-07-01): Invoicing Plus</t>
  </si>
  <si>
    <t>finvp_1RgArjKYhcjsD9Cb7ZpcjkLG</t>
  </si>
  <si>
    <t>Invoicing (2025-07-01): adjustment to Invoicing Plus</t>
  </si>
  <si>
    <t>finvp_1RgVu0KYhcjsD9CbuhGLzYCJ</t>
  </si>
  <si>
    <t>Invoicing (2025-07-02): Invoicing Plus</t>
  </si>
  <si>
    <t>finvp_1RgYOEKYhcjsD9CbVah3e2vC</t>
  </si>
  <si>
    <t>Invoicing (2025-07-02): adjustment to Invoicing Plus</t>
  </si>
  <si>
    <t>finvp_1RgZPRKYhcjsD9CbOt34jWuF</t>
  </si>
  <si>
    <t>finvp_1Rgc5XKYhcjsD9CbWZ8bLLno</t>
  </si>
  <si>
    <t>finvp_1RgkFoKYhcjsD9Cb0kdWWSKY</t>
  </si>
  <si>
    <t>Invoicing (2025-07-03): Invoicing Plus</t>
  </si>
  <si>
    <t>finvp_1RgsWkKYhcjsD9Cbz3q1kP6C</t>
  </si>
  <si>
    <t>Invoicing (2025-07-03): adjustment to Invoicing Plus</t>
  </si>
  <si>
    <t>finvp_1RguTAKYhcjsD9Cbyc68yqOU</t>
  </si>
  <si>
    <t>finvp_1RhDoGKYhcjsD9Cb2VzLHwxf</t>
  </si>
  <si>
    <t>Invoicing (2025-07-04): Invoicing Plus</t>
  </si>
  <si>
    <t>finvp_1RhL3YKYhcjsD9Cbtkc0brJ8</t>
  </si>
  <si>
    <t>Invoicing (2025-07-04): adjustment to Invoicing Plus</t>
  </si>
  <si>
    <t>finvp_1RhLxSKYhcjsD9Cb4CKKoqpy</t>
  </si>
  <si>
    <t>finvp_1Rhf9MKYhcjsD9CbZmYDEo7p</t>
  </si>
  <si>
    <t>Invoicing (2025-07-05): Invoicing Plus</t>
  </si>
  <si>
    <t>Clean June 2025 - Stripe data upload.xlsx</t>
  </si>
  <si>
    <t>ch_3RdAcYKYhcjsD9Cb0MxhIriw</t>
  </si>
  <si>
    <t>Invoice 3642C437-0004</t>
  </si>
  <si>
    <t>ch_3RdAenKYhcjsD9Cb0cJdL8zc</t>
  </si>
  <si>
    <t>Invoice 3642C437-0005</t>
  </si>
  <si>
    <t>ch_3RdR1eKYhcjsD9Cb03y3Y5qg</t>
  </si>
  <si>
    <t>Invoice B2FC7B4C-0005</t>
  </si>
  <si>
    <t>ch_3RdXxoKYhcjsD9Cb0t1PtZLe</t>
  </si>
  <si>
    <t>Invoice 21380D0C-0003</t>
  </si>
  <si>
    <t>ch_3RdlrMKYhcjsD9Cb11KVHkQc</t>
  </si>
  <si>
    <t>Invoice EVFZ3UHB-0001</t>
  </si>
  <si>
    <t>ch_3Rdna4KYhcjsD9Cb1KwzUJdK</t>
  </si>
  <si>
    <t>Invoice D5A4FB29-0004</t>
  </si>
  <si>
    <t>ch_3ReBmcKYhcjsD9Cb0c1fe03V</t>
  </si>
  <si>
    <t>Invoice 0AC15I0L-0001</t>
  </si>
  <si>
    <t>ch_3ReBe1KYhcjsD9Cb0ceByE9B</t>
  </si>
  <si>
    <t>Invoice 1486A6C9-0002</t>
  </si>
  <si>
    <t>ch_3Rdom7KYhcjsD9Cb0s7e6shl</t>
  </si>
  <si>
    <t>Invoice 78C5E0EF-0003</t>
  </si>
  <si>
    <t>ch_3Rc1DuKYhcjsD9Cb0xMwJJhK</t>
  </si>
  <si>
    <t>Invoice 1E1F700B-0012</t>
  </si>
  <si>
    <t>ch_3RdcavKYhcjsD9Cb0vJvLGTg</t>
  </si>
  <si>
    <t>Invoice C60NNV6F-0001</t>
  </si>
  <si>
    <t>ch_3RdqH3KYhcjsD9Cb0lqxwHHx</t>
  </si>
  <si>
    <t>Invoice 8DDC7DA1-0020</t>
  </si>
  <si>
    <t>ch_3RduuJKYhcjsD9Cb02voJlrh</t>
  </si>
  <si>
    <t>Invoice KJBKGAVC-0001</t>
  </si>
  <si>
    <t>ch_3RbfWzKYhcjsD9Cb0AYNbGbj</t>
  </si>
  <si>
    <t>Invoice 7551AD89-0005</t>
  </si>
  <si>
    <t>ch_3RbfdgKYhcjsD9Cb0IlDEoPl</t>
  </si>
  <si>
    <t>Invoice FD2C2B50-0004</t>
  </si>
  <si>
    <t>ch_3RdsFEKYhcjsD9Cb0yBR6yqT</t>
  </si>
  <si>
    <t>Invoice 30354213-0002</t>
  </si>
  <si>
    <t>finvp_1RdP1rKYhcjsD9CbzofAOaJZ</t>
  </si>
  <si>
    <t>Invoicing (2025-06-23): Invoicing Plus</t>
  </si>
  <si>
    <t>finvp_1Rdbk5KYhcjsD9CbK54ZVmQ7</t>
  </si>
  <si>
    <t>Invoicing (2025-06-24): Invoicing Plus</t>
  </si>
  <si>
    <t>finvp_1RdgYFKYhcjsD9Cb3CAX57e7</t>
  </si>
  <si>
    <t>Invoicing (2025-06-24): adjustment to Invoicing Plus</t>
  </si>
  <si>
    <t>finvp_1RdqkPKYhcjsD9CbjxU9javJ</t>
  </si>
  <si>
    <t>Invoicing (2025-06-25): Invoicing Plus</t>
  </si>
  <si>
    <t>finvp_1Re6QmKYhcjsD9CbDtwdeHoA</t>
  </si>
  <si>
    <t>Invoicing (2025-06-25): adjustment to Invoicing Plus</t>
  </si>
  <si>
    <t>finvp_1ReGlqKYhcjsD9Cb4SUI5cOJ</t>
  </si>
  <si>
    <t>Invoicing (2025-06-26): Invoicing Plus</t>
  </si>
  <si>
    <t>finvp_1ReHa5KYhcjsD9CbD5Pdrcb1</t>
  </si>
  <si>
    <t>Invoicing (2025-06-26): adjustment to Invoicing Plus</t>
  </si>
  <si>
    <t>finvp_1ReKkfKYhcjsD9CbtsIHrPku</t>
  </si>
  <si>
    <t>finvp_1ReQh7KYhcjsD9Cbf7H7dENL</t>
  </si>
  <si>
    <t>finvp_1RedDwKYhcjsD9Cb7t9xGu7Y</t>
  </si>
  <si>
    <t>Invoicing (2025-06-27): Invoicing Plus</t>
  </si>
  <si>
    <t>finvp_1Regz6KYhcjsD9CbGfHSohs3</t>
  </si>
  <si>
    <t>Invoicing (2025-06-27): adjustment to Invoicing Plus</t>
  </si>
  <si>
    <t>finvp_1ReiB4KYhcjsD9CbmfIj4GPS</t>
  </si>
  <si>
    <t>finvp_1Rej5QKYhcjsD9Cb88KrPEzc</t>
  </si>
  <si>
    <t>finvp_1Reky5KYhcjsD9CbzdDyf8WC</t>
  </si>
  <si>
    <t>finvp_1Rf9EbKYhcjsD9CbUu4sGDDt</t>
  </si>
  <si>
    <t>Invoicing (2025-06-28): Invoicing Plus</t>
  </si>
  <si>
    <t>finvp_1RfB6PKYhcjsD9Cb2qVqM6Qe</t>
  </si>
  <si>
    <t>Invoicing (2025-06-28): adjustment to Invoicing Plus</t>
  </si>
  <si>
    <t>ch_3Ra9UiKYhcjsD9Cb1bdZorjn</t>
  </si>
  <si>
    <t>Invoice KJCGFYOY-0003</t>
  </si>
  <si>
    <t>ch_3RaDbMKYhcjsD9Cb1K6gc7VM</t>
  </si>
  <si>
    <t>Invoice WHTIHLKD-0001</t>
  </si>
  <si>
    <t>ch_3RYpl4KYhcjsD9Cb0sg9uFQj</t>
  </si>
  <si>
    <t>Invoice C34E5031-0003</t>
  </si>
  <si>
    <t>ch_3RZXf6KYhcjsD9Cb1gER7GBK</t>
  </si>
  <si>
    <t>Invoice 132BF3E5-0009</t>
  </si>
  <si>
    <t>ch_3RZXiEKYhcjsD9Cb1oLKIkmN</t>
  </si>
  <si>
    <t>Invoice 132BF3E5-0010</t>
  </si>
  <si>
    <t>ch_3RaDf5KYhcjsD9Cb0mwc34Yn</t>
  </si>
  <si>
    <t>Invoice WHTIHLKD-0002</t>
  </si>
  <si>
    <t>ch_3RabRdKYhcjsD9Cb10jEOcze</t>
  </si>
  <si>
    <t>Invoice E320EDFA-0004</t>
  </si>
  <si>
    <t>ch_3RZS1pKYhcjsD9Cb0gCql4Bw</t>
  </si>
  <si>
    <t>Invoice C822FDB0-0002</t>
  </si>
  <si>
    <t>ch_3RagCXKYhcjsD9Cb0xtLGgQ5</t>
  </si>
  <si>
    <t>Invoice 72023005-0024</t>
  </si>
  <si>
    <t>ch_3RYjUuKYhcjsD9Cb0H8VXGVi</t>
  </si>
  <si>
    <t>Invoice 46478283-0007</t>
  </si>
  <si>
    <t>ch_3Rb51LKYhcjsD9Cb0OODle5q</t>
  </si>
  <si>
    <t>Invoice 1MVL5XKA-0001</t>
  </si>
  <si>
    <t>ch_3Rb56VKYhcjsD9Cb0SQnqIPl</t>
  </si>
  <si>
    <t>Invoice 1MVL5XKA-0002</t>
  </si>
  <si>
    <t>ch_3RbMUUKYhcjsD9Cb1JDdwxLT</t>
  </si>
  <si>
    <t>Invoice DD88C660-0002</t>
  </si>
  <si>
    <t>ch_3RaDiOKYhcjsD9Cb18FfmOA1</t>
  </si>
  <si>
    <t>Invoice WHTIHLKD-0003</t>
  </si>
  <si>
    <t>ch_3RaxMgKYhcjsD9Cb0ODAeZqR</t>
  </si>
  <si>
    <t>Invoice 3C7E2175-0005</t>
  </si>
  <si>
    <t>ch_3RYjfmKYhcjsD9Cb1mKQq6Vp</t>
  </si>
  <si>
    <t>Invoice 58A60EC5-0003</t>
  </si>
  <si>
    <t>ch_3Rau1nKYhcjsD9Cb0oasmm3E</t>
  </si>
  <si>
    <t>Invoice UDFEMUNX-0001</t>
  </si>
  <si>
    <t>ch_3Rbjl1KYhcjsD9Cb1uKHvb8v</t>
  </si>
  <si>
    <t>Invoice E320EDFA-0005</t>
  </si>
  <si>
    <t>ch_3RbME1KYhcjsD9Cb0WZPDjpI</t>
  </si>
  <si>
    <t>Invoice 1MVL5XKA-0003</t>
  </si>
  <si>
    <t>py_3RY6I4KYhcjsD9Cb0YU885tn</t>
  </si>
  <si>
    <t>Invoice 69CE179A-0002</t>
  </si>
  <si>
    <t>finvp_1RaggeKYhcjsD9CbckycKCap</t>
  </si>
  <si>
    <t>Invoicing (2025-06-16): Invoicing Plus</t>
  </si>
  <si>
    <t>finvp_1Ral2LKYhcjsD9Cbq69HbKWu</t>
  </si>
  <si>
    <t>Invoicing (2025-06-16): adjustment to Invoicing Plus</t>
  </si>
  <si>
    <t>finvp_1RamzoKYhcjsD9CbCAfRBhAo</t>
  </si>
  <si>
    <t>finvp_1RbBUYKYhcjsD9CbjopNQk2g</t>
  </si>
  <si>
    <t>Invoicing (2025-06-17): Invoicing Plus</t>
  </si>
  <si>
    <t>finvp_1RbSikKYhcjsD9Cbvh7u5Iag</t>
  </si>
  <si>
    <t>Invoicing (2025-06-18): Invoicing Plus</t>
  </si>
  <si>
    <t>finvp_1RbXPIKYhcjsD9CbfZCsBACM</t>
  </si>
  <si>
    <t>Invoicing (2025-06-18): adjustment to Invoicing Plus</t>
  </si>
  <si>
    <t>finvp_1RbmQJKYhcjsD9CbfDDxr6ph</t>
  </si>
  <si>
    <t>Invoicing (2025-06-19): Invoicing Plus</t>
  </si>
  <si>
    <t>finvp_1RbnnfKYhcjsD9CblI0dob0z</t>
  </si>
  <si>
    <t>Invoicing (2025-06-19): adjustment to Invoicing Plus</t>
  </si>
  <si>
    <t>finvp_1Rbp5mKYhcjsD9CbiSWQkXqX</t>
  </si>
  <si>
    <t>finvp_1RbrLxKYhcjsD9Cb3jReYOeq</t>
  </si>
  <si>
    <t>ch_3RWCGvKYhcjsD9Cb0juEc6Ae</t>
  </si>
  <si>
    <t>Invoice B1QHD97C-0003</t>
  </si>
  <si>
    <t>ch_3RWzdXKYhcjsD9Cb1rigzfPB</t>
  </si>
  <si>
    <t>Invoice 00BF4B89-0052</t>
  </si>
  <si>
    <t>ch_3RY1UgKYhcjsD9Cb1hXSzzaI</t>
  </si>
  <si>
    <t>Invoice D9BBE4D2-0003</t>
  </si>
  <si>
    <t>ch_3RY4nBKYhcjsD9Cb1f13q1re</t>
  </si>
  <si>
    <t>Invoice AEF6662B-0006</t>
  </si>
  <si>
    <t>ch_3RY5h6KYhcjsD9Cb1KxkG5ra</t>
  </si>
  <si>
    <t>Invoice AEF6662B-0007</t>
  </si>
  <si>
    <t>ch_3RY18RKYhcjsD9Cb0BHvFTEn</t>
  </si>
  <si>
    <t>Invoice CE119675-0014</t>
  </si>
  <si>
    <t>ch_3RWtMCKYhcjsD9Cb1RywZ1W9</t>
  </si>
  <si>
    <t>Invoice 6C318D0E-0007</t>
  </si>
  <si>
    <t>ch_3RWtQBKYhcjsD9Cb0vFZFkgR</t>
  </si>
  <si>
    <t>Invoice 6C318D0E-0008</t>
  </si>
  <si>
    <t>ch_3RWtSzKYhcjsD9Cb1yok0fD5</t>
  </si>
  <si>
    <t>Invoice 6C318D0E-0009</t>
  </si>
  <si>
    <t>ch_3RY0fDKYhcjsD9Cb0uE52oJk</t>
  </si>
  <si>
    <t>Invoice 6DD48EDC-0004</t>
  </si>
  <si>
    <t>ch_3RYSlKKYhcjsD9Cb0LWuUU81</t>
  </si>
  <si>
    <t>Invoice BCDFB693-0008</t>
  </si>
  <si>
    <t>ch_3RY1ijKYhcjsD9Cb1YVtLcfc</t>
  </si>
  <si>
    <t>Invoice X7E78F7Q-0001</t>
  </si>
  <si>
    <t>ch_3RYOSiKYhcjsD9Cb1Y4eilBP</t>
  </si>
  <si>
    <t>Invoice ACAA0DA6-0014</t>
  </si>
  <si>
    <t>ch_3RYTbgKYhcjsD9Cb0N8wnLX9</t>
  </si>
  <si>
    <t>Invoice 38E608D8-0008</t>
  </si>
  <si>
    <t>ch_3RY4VoKYhcjsD9Cb0YteeOA6</t>
  </si>
  <si>
    <t>Invoice 72F687AD-0002</t>
  </si>
  <si>
    <t>ch_3RY7fNKYhcjsD9Cb1Kq2L1b3</t>
  </si>
  <si>
    <t>Invoice EASXMNYO-0001</t>
  </si>
  <si>
    <t>ch_3RYpsNKYhcjsD9Cb0LLlYTd1</t>
  </si>
  <si>
    <t>Invoice E60A20BC-0003</t>
  </si>
  <si>
    <t>ch_3RX1DJKYhcjsD9Cb1ipYw5kt</t>
  </si>
  <si>
    <t>Invoice 0CB29726-0005</t>
  </si>
  <si>
    <t>ch_3RYq43KYhcjsD9Cb1eGkU1Ft</t>
  </si>
  <si>
    <t>Invoice AB18C19A-0006</t>
  </si>
  <si>
    <t>ch_3RYpbyKYhcjsD9Cb1BTSx3YL</t>
  </si>
  <si>
    <t>Invoice UWWD93LB-0001</t>
  </si>
  <si>
    <t>ch_3RZFCRKYhcjsD9Cb1dC4mFqT</t>
  </si>
  <si>
    <t>Invoice SYLM9C6Q-0001</t>
  </si>
  <si>
    <t>ch_3RYNRmKYhcjsD9Cb1Vd31wcp</t>
  </si>
  <si>
    <t>Invoice 96C023F2-0003</t>
  </si>
  <si>
    <t>py_3RYiSaKYhcjsD9Cb0mLfG3GP</t>
  </si>
  <si>
    <t>Invoice 81546724-0003</t>
  </si>
  <si>
    <t>py_3RVwpFKYhcjsD9Cb0iMcOU7M</t>
  </si>
  <si>
    <t>Invoice JB6R9FXL-0001</t>
  </si>
  <si>
    <t>ch_3RYpyIKYhcjsD9Cb0rqsxMNN</t>
  </si>
  <si>
    <t>Invoice ECB53460-0004</t>
  </si>
  <si>
    <t>ch_3RZ6AnKYhcjsD9Cb0MbRhN9a</t>
  </si>
  <si>
    <t>Invoice DEE091EA-0006</t>
  </si>
  <si>
    <t>finvp_1RYlIiKYhcjsD9Cb5pJVgAaZ</t>
  </si>
  <si>
    <t>Invoicing (2025-06-11): Invoicing Plus</t>
  </si>
  <si>
    <t>finvp_1RYuE2KYhcjsD9CbIlGlbgZP</t>
  </si>
  <si>
    <t>Invoicing (2025-06-11): adjustment to Invoicing Plus</t>
  </si>
  <si>
    <t>finvp_1RYyH6KYhcjsD9CbFgFGHOo6</t>
  </si>
  <si>
    <t>finvp_1RYzKOKYhcjsD9CbiTxLIX0w</t>
  </si>
  <si>
    <t>finvp_1RZ4JxKYhcjsD9Cbg1rA78jC</t>
  </si>
  <si>
    <t>finvp_1RZBvCKYhcjsD9Cbmgx2RwWT</t>
  </si>
  <si>
    <t>Invoicing (2025-06-12): Invoicing Plus</t>
  </si>
  <si>
    <t>finvp_1RZLt6KYhcjsD9CbdIRCUi0x</t>
  </si>
  <si>
    <t>Invoicing (2025-06-12): adjustment to Invoicing Plus</t>
  </si>
  <si>
    <t>finvp_1RZRbPKYhcjsD9Cb2WVibhol</t>
  </si>
  <si>
    <t>Invoicing (2025-06-13): Invoicing Plus</t>
  </si>
  <si>
    <t>finvp_1RZcerKYhcjsD9CbId29Mz8n</t>
  </si>
  <si>
    <t>Invoicing (2025-06-13): adjustment to Invoicing Plus</t>
  </si>
  <si>
    <t>finvp_1RZhcLKYhcjsD9Cbo92P220i</t>
  </si>
  <si>
    <t>finvp_1RaHwhKYhcjsD9CbbvE45RdH</t>
  </si>
  <si>
    <t>Invoicing (2025-06-15): Invoicing Plus</t>
  </si>
  <si>
    <t>finvp_1RaJNKKYhcjsD9CbpyQfIli2</t>
  </si>
  <si>
    <t>Invoicing (2025-06-15): adjustment to Invoicing Plus</t>
  </si>
  <si>
    <t>finvp_1RaMbDKYhcjsD9CbZYCu26lu</t>
  </si>
  <si>
    <t>finvp_1RaQKrKYhcjsD9CbgBOpoEQK</t>
  </si>
  <si>
    <t>ch_3RRrInKYhcjsD9Cb1Jt71RAG</t>
  </si>
  <si>
    <t>Invoice D446A13F-0002</t>
  </si>
  <si>
    <t>ch_3RVWXYKYhcjsD9Cb0muKmj99</t>
  </si>
  <si>
    <t>Invoice AEF6662B-0005</t>
  </si>
  <si>
    <t>ch_3RTNRwKYhcjsD9Cb1zibJh6a</t>
  </si>
  <si>
    <t>Invoice 6648CF63-0011</t>
  </si>
  <si>
    <t>ch_3RVRRBKYhcjsD9Cb0qyhekSC</t>
  </si>
  <si>
    <t>Invoice 30FCD997-0007</t>
  </si>
  <si>
    <t>ch_3RVWlpKYhcjsD9Cb0DxFi336</t>
  </si>
  <si>
    <t>Invoice D0EE7A4C-0003</t>
  </si>
  <si>
    <t>ch_3RVYgbKYhcjsD9Cb10U4AjAO</t>
  </si>
  <si>
    <t>Invoice 132BF3E5-0007</t>
  </si>
  <si>
    <t>ch_3RVYZZKYhcjsD9Cb1heEMX29</t>
  </si>
  <si>
    <t>Invoice GVSQX0U7-0001</t>
  </si>
  <si>
    <t>ch_3RVYqnKYhcjsD9Cb0Gmasjov</t>
  </si>
  <si>
    <t>Invoice 6CFC6CA-0018</t>
  </si>
  <si>
    <t>ch_3RU3FVKYhcjsD9Cb1sbml5ds</t>
  </si>
  <si>
    <t>Invoice 8880C7A9-0002</t>
  </si>
  <si>
    <t>ch_3RVUThKYhcjsD9Cb1R3gBpX0</t>
  </si>
  <si>
    <t>Invoice A1D4FCAF-0004</t>
  </si>
  <si>
    <t>ch_3RWCEkKYhcjsD9Cb14BLqKR0</t>
  </si>
  <si>
    <t>Invoice B1QHD97C-0002</t>
  </si>
  <si>
    <t>ch_3RWEsBKYhcjsD9Cb0jnZyoJC</t>
  </si>
  <si>
    <t>Invoice D9BBE4D2-0002</t>
  </si>
  <si>
    <t>ch_3RWMusKYhcjsD9Cb04Qf8GiM</t>
  </si>
  <si>
    <t>ch_3RWbxKKYhcjsD9Cb0UKuGmLf</t>
  </si>
  <si>
    <t>Invoice 82WLLKQF-0001</t>
  </si>
  <si>
    <t>ch_3RWcj9KYhcjsD9Cb0mkSexAM</t>
  </si>
  <si>
    <t>ch_3RWdSwKYhcjsD9Cb19YUQEtM</t>
  </si>
  <si>
    <t>Invoice A5CFA5DB-0006</t>
  </si>
  <si>
    <t>ch_3RWWziKYhcjsD9Cb0BoHthZX</t>
  </si>
  <si>
    <t>Invoice AB18C19A-0004</t>
  </si>
  <si>
    <t>ch_3RWX2wKYhcjsD9Cb1u6AT1zW</t>
  </si>
  <si>
    <t>Invoice AB18C19A-0005</t>
  </si>
  <si>
    <t>ch_3RWdusKYhcjsD9Cb1qHKzq75</t>
  </si>
  <si>
    <t>Invoice 5BD0799B-0004</t>
  </si>
  <si>
    <t>ch_3RWfiKKYhcjsD9Cb1Hv3B9g6</t>
  </si>
  <si>
    <t>Invoice 46VK1P20-0001</t>
  </si>
  <si>
    <t>ch_3RWzpLKYhcjsD9Cb01phkPxN</t>
  </si>
  <si>
    <t>Invoice ED0A1B75-0032</t>
  </si>
  <si>
    <t>ch_3RX4gyKYhcjsD9Cb0AmaITme</t>
  </si>
  <si>
    <t>Invoice LTH0AMWD-0001</t>
  </si>
  <si>
    <t>ch_3RWzymKYhcjsD9Cb1an45uCU</t>
  </si>
  <si>
    <t>Invoice 3E783304-0030</t>
  </si>
  <si>
    <t>py_3RUUe5KYhcjsD9Cb1MBLURCu</t>
  </si>
  <si>
    <t>Invoice 35BF48BF-0002</t>
  </si>
  <si>
    <t>py_3RWu46KYhcjsD9Cb1piPxSKC</t>
  </si>
  <si>
    <t>Invoice A70DA778-0007</t>
  </si>
  <si>
    <t>Clean October 2025 - Stripe data upload.xlsx</t>
  </si>
  <si>
    <t>Clean September 2025 - Stripe data upload.xlsx</t>
  </si>
  <si>
    <t>ch_3S93q6KYhcjsD9Cb17CuwX0O</t>
  </si>
  <si>
    <t>Invoice 78160DB9-0009</t>
  </si>
  <si>
    <t>ch_3S8IL1KYhcjsD9Cb1QNMFOWh</t>
  </si>
  <si>
    <t>Invoice LTH0AMWD-0002</t>
  </si>
  <si>
    <t>ch_3S9W3XKYhcjsD9Cb1p9MbuET</t>
  </si>
  <si>
    <t>Invoice SEZYB3HT-0002</t>
  </si>
  <si>
    <t>ch_3S8yYiKYhcjsD9Cb1njAcWM1</t>
  </si>
  <si>
    <t>Invoice KZIQQ9GQ-0001</t>
  </si>
  <si>
    <t>ch_3SA3UeKYhcjsD9Cb1GiQxLwP</t>
  </si>
  <si>
    <t>Invoice B849F28D-0005</t>
  </si>
  <si>
    <t>ch_3SA76lKYhcjsD9Cb1OHC1113</t>
  </si>
  <si>
    <t>Invoice B849F28D-0006</t>
  </si>
  <si>
    <t>ch_3S69vSKYhcjsD9Cb1RoMYeYi</t>
  </si>
  <si>
    <t>Invoice 07552A08-0002</t>
  </si>
  <si>
    <t>ch_3SAA8fKYhcjsD9Cb0LBBWae6</t>
  </si>
  <si>
    <t>Invoices: 0001 for 15.00 $ for client Matthew Hibbard</t>
  </si>
  <si>
    <t>ch_3SA7N2KYhcjsD9Cb1XIATcMx</t>
  </si>
  <si>
    <t>Invoice 6CFC6CA-0020</t>
  </si>
  <si>
    <t>ch_3S9rJ5KYhcjsD9Cb1dk9Iyt1</t>
  </si>
  <si>
    <t>Invoice A2D19509-0006</t>
  </si>
  <si>
    <t>ch_3S9rOJKYhcjsD9Cb0T2kwxbO</t>
  </si>
  <si>
    <t>Invoice A2D19509-0007</t>
  </si>
  <si>
    <t>ch_3SACfFKYhcjsD9Cb11PWdsBc</t>
  </si>
  <si>
    <t>Invoice AB73495A-0012</t>
  </si>
  <si>
    <t>ch_3S8HMxKYhcjsD9Cb1mOYFvYs</t>
  </si>
  <si>
    <t>Invoice 46478283-0008</t>
  </si>
  <si>
    <t>ch_3SA99qKYhcjsD9Cb1bHN1elj</t>
  </si>
  <si>
    <t>Invoice RNQJZPLI-0001</t>
  </si>
  <si>
    <t>ch_3SAEdLKYhcjsD9Cb0sMPsC5R</t>
  </si>
  <si>
    <t>Invoice OKWCN3LB-0002</t>
  </si>
  <si>
    <t>ch_3S8o9MKYhcjsD9Cb1uKzaAnl</t>
  </si>
  <si>
    <t>Invoice 28A01C7A-0007</t>
  </si>
  <si>
    <t>ch_3S8fGBKYhcjsD9Cb1QdJq8CU</t>
  </si>
  <si>
    <t>Invoice 008751AE-0006</t>
  </si>
  <si>
    <t>ch_3S8mKQKYhcjsD9Cb1gLT49m0</t>
  </si>
  <si>
    <t>Invoice UECCJOOY-0003</t>
  </si>
  <si>
    <t>ch_3S8n42KYhcjsD9Cb05ZsAx7j</t>
  </si>
  <si>
    <t>Invoice WKPTOBL2-0001</t>
  </si>
  <si>
    <t>ch_3SAb1bKYhcjsD9Cb1wb7mAfN</t>
  </si>
  <si>
    <t>Invoice AB73495A-0013</t>
  </si>
  <si>
    <t>ch_3S9rSGKYhcjsD9Cb1FJjWhLn</t>
  </si>
  <si>
    <t>Invoice A2D19509-0008</t>
  </si>
  <si>
    <t>ch_3S9rUxKYhcjsD9Cb146AKxzG</t>
  </si>
  <si>
    <t>Invoice A2D19509-0009</t>
  </si>
  <si>
    <t>ch_3S7ZPbKYhcjsD9Cb1fabSsdl</t>
  </si>
  <si>
    <t>Invoice 0D7AF325-0003</t>
  </si>
  <si>
    <t>ch_3SBKifKYhcjsD9Cb0qQaJTIn</t>
  </si>
  <si>
    <t>Invoice VIU5XHOE-0011</t>
  </si>
  <si>
    <t>ch_3SBKsVKYhcjsD9Cb0Pc5UxhV</t>
  </si>
  <si>
    <t>Invoice VIU5XHOE-0012</t>
  </si>
  <si>
    <t>ch_3SBEW0KYhcjsD9Cb0Zd5LalW</t>
  </si>
  <si>
    <t>Invoice C237CDDE-0017</t>
  </si>
  <si>
    <t>ch_3S5pDxKYhcjsD9Cb1QqJrIno</t>
  </si>
  <si>
    <t>Invoice F93AEFCD-0003</t>
  </si>
  <si>
    <t>ch_3SBfkDKYhcjsD9Cb0oqjSWW4</t>
  </si>
  <si>
    <t>Invoice VIU5XHOE-0014</t>
  </si>
  <si>
    <t>ch_3SBfvxKYhcjsD9Cb0SRJ735c</t>
  </si>
  <si>
    <t>Invoice VIU5XHOE-0017</t>
  </si>
  <si>
    <t>py_3S91mTKYhcjsD9Cb1gtNKl1h</t>
  </si>
  <si>
    <t>Invoice FBCE68D2-0012</t>
  </si>
  <si>
    <t>py_3SA9LSKYhcjsD9Cb1q2VbaPc</t>
  </si>
  <si>
    <t>Invoice PEJBBKOM-0001</t>
  </si>
  <si>
    <t>py_3SABK2KYhcjsD9Cb1jjo54Sb</t>
  </si>
  <si>
    <t>Invoice CDIDKNEO-0001</t>
  </si>
  <si>
    <t>py_3S9rs5KYhcjsD9Cb1RakYF1p</t>
  </si>
  <si>
    <t>Invoice WMBUNB3L-0001</t>
  </si>
  <si>
    <t>py_3SAyr1KYhcjsD9Cb0DybIRbj</t>
  </si>
  <si>
    <t>Invoice PZ1ZT06H-0002</t>
  </si>
  <si>
    <t>py_3S8hLvKYhcjsD9Cb06Zdju3N</t>
  </si>
  <si>
    <t>Invoice 9A7DCE77-0002</t>
  </si>
  <si>
    <t>finvp_1SA35aKYhcjsD9Cb7PWcmAQ1</t>
  </si>
  <si>
    <t>Invoicing (2025-09-22): Invoicing Plus</t>
  </si>
  <si>
    <t>finvp_1SA6WGKYhcjsD9CbIBGSy55k</t>
  </si>
  <si>
    <t>Invoicing (2025-09-22): adjustment to Invoicing Plus</t>
  </si>
  <si>
    <t>finvp_1SAAqUKYhcjsD9CbOZP2uoxG</t>
  </si>
  <si>
    <t>finvp_1SACQ3KYhcjsD9Cbwv5B3S3e</t>
  </si>
  <si>
    <t>finvp_1SAE9UKYhcjsD9CbFHBWmubJ</t>
  </si>
  <si>
    <t>finvp_1SAFX0KYhcjsD9CbhRym0qEJ</t>
  </si>
  <si>
    <t>finvp_1SAHSvKYhcjsD9Cbtx636TrY</t>
  </si>
  <si>
    <t>finvp_1SAIQWKYhcjsD9CbXFiTlzA0</t>
  </si>
  <si>
    <t>finvp_1SAIxWKYhcjsD9CbbSVc2vEv</t>
  </si>
  <si>
    <t>finvp_1SAKxtKYhcjsD9CbOEuIS1HX</t>
  </si>
  <si>
    <t>finvp_1SAN4PKYhcjsD9Cb2IxyRmTS</t>
  </si>
  <si>
    <t>finvp_1SAR8fKYhcjsD9CbibU1NNxE</t>
  </si>
  <si>
    <t>Invoicing (2025-09-23): Invoicing Plus</t>
  </si>
  <si>
    <t>finvp_1SAVksKYhcjsD9CbZlVLdDgU</t>
  </si>
  <si>
    <t>Invoicing (2025-09-23): adjustment to Invoicing Plus</t>
  </si>
  <si>
    <t>finvp_1SAcjQKYhcjsD9CbF2LsxkbY</t>
  </si>
  <si>
    <t>finvp_1SAfhMKYhcjsD9CbLB8kihcZ</t>
  </si>
  <si>
    <t>finvp_1SAmNQKYhcjsD9CbD7n7B8TW</t>
  </si>
  <si>
    <t>Invoicing (2025-09-24): Invoicing Plus</t>
  </si>
  <si>
    <t>finvp_1SB06aKYhcjsD9Cbh8bFE0t9</t>
  </si>
  <si>
    <t>Invoicing (2025-09-24): adjustment to Invoicing Plus</t>
  </si>
  <si>
    <t>finvp_1SB3vjKYhcjsD9CbrxO2jPie</t>
  </si>
  <si>
    <t>finvp_1SB4s7KYhcjsD9Cbu7ljve9k</t>
  </si>
  <si>
    <t>finvp_1SB5vOKYhcjsD9CbPKNb1GDk</t>
  </si>
  <si>
    <t>finvp_1SBPezKYhcjsD9Cbwrxz50mc</t>
  </si>
  <si>
    <t>Invoicing (2025-09-25): Invoicing Plus</t>
  </si>
  <si>
    <t>finvp_1SBff2KYhcjsD9CbNE3LQMcY</t>
  </si>
  <si>
    <t>Invoicing (2025-09-26): Invoicing Plus</t>
  </si>
  <si>
    <t>finvp_1SBhQWKYhcjsD9CboGumwImR</t>
  </si>
  <si>
    <t>Invoicing (2025-09-26): adjustment to Invoicing Plus</t>
  </si>
  <si>
    <t>finvp_1SBkQzKYhcjsD9CbeZdOcpJg</t>
  </si>
  <si>
    <t>finvp_1SBmHXKYhcjsD9CbQrtevBrU</t>
  </si>
  <si>
    <t>finvp_1SBrRmKYhcjsD9CbfLTiYVOu</t>
  </si>
  <si>
    <t>Invoicing (2025-09-27): Invoicing Plus</t>
  </si>
  <si>
    <t>finvp_1SC7zNKYhcjsD9Cb2lgiF90r</t>
  </si>
  <si>
    <t>Invoicing (2025-09-27): adjustment to Invoicing Plus</t>
  </si>
  <si>
    <t>finvp_1SCQ6KKYhcjsD9CbPPmOQjij</t>
  </si>
  <si>
    <t>Invoicing (2025-09-28): Invoicing Plus</t>
  </si>
  <si>
    <t>ch_3S6Rv3KYhcjsD9Cb0aG4jlGU</t>
  </si>
  <si>
    <t>Invoice GVSQX0U7-0003</t>
  </si>
  <si>
    <t>ch_3S7ZlMKYhcjsD9Cb09m5Jhcs</t>
  </si>
  <si>
    <t>Invoice 132BF3E5-0011</t>
  </si>
  <si>
    <t>ch_3S7d31KYhcjsD9Cb074VACws</t>
  </si>
  <si>
    <t>Invoice KCJ6MF4W-0001</t>
  </si>
  <si>
    <t>ch_3S7c5GKYhcjsD9Cb1svjGTif</t>
  </si>
  <si>
    <t>Invoice 60F7968F-0003</t>
  </si>
  <si>
    <t>ch_3S6ALhKYhcjsD9Cb0nftvyja</t>
  </si>
  <si>
    <t>Invoice 97C8F25B-0002</t>
  </si>
  <si>
    <t>ch_3S6RZUKYhcjsD9Cb0lGHnUeT</t>
  </si>
  <si>
    <t>Invoice 1BFA6440-0007</t>
  </si>
  <si>
    <t>ch_3S67BuKYhcjsD9Cb1aBTeJWF</t>
  </si>
  <si>
    <t>Invoice ED0A1B75-0038</t>
  </si>
  <si>
    <t>ch_3S7XgeKYhcjsD9Cb1qmQ3wcZ</t>
  </si>
  <si>
    <t>Invoice KJBKGAVC-0003</t>
  </si>
  <si>
    <t>ch_3S84BjKYhcjsD9Cb1qU3zotM</t>
  </si>
  <si>
    <t>Invoice NF6LYWI3-0001</t>
  </si>
  <si>
    <t>ch_3S84TeKYhcjsD9Cb0WkJcLm7</t>
  </si>
  <si>
    <t>Invoice OKWCN3LB-0001</t>
  </si>
  <si>
    <t>ch_3S3wX6KYhcjsD9Cb1NHpQROo</t>
  </si>
  <si>
    <t>Invoice 3087469A-0003</t>
  </si>
  <si>
    <t>ch_3S8FtJKYhcjsD9Cb1kSzCmwj</t>
  </si>
  <si>
    <t>Invoice TXZU4O8Q-0002</t>
  </si>
  <si>
    <t>ch_3S6TVWKYhcjsD9Cb1rzCXsQ5</t>
  </si>
  <si>
    <t>Invoice UECCJOOY-0002</t>
  </si>
  <si>
    <t>ch_3S8GwWKYhcjsD9Cb1rWYVK35</t>
  </si>
  <si>
    <t>Facture ACAA0DA6-0015</t>
  </si>
  <si>
    <t>ch_3S7XtJKYhcjsD9Cb1PzIfOiD</t>
  </si>
  <si>
    <t>Invoice A1JWFX2Q-0002</t>
  </si>
  <si>
    <t>ch_3S93hkKYhcjsD9Cb0johFLdG</t>
  </si>
  <si>
    <t>Invoice 78160DB9-0008</t>
  </si>
  <si>
    <t>ch_3S94NvKYhcjsD9Cb1qwHiPPI</t>
  </si>
  <si>
    <t>Invoice GDUIK0H4-0001</t>
  </si>
  <si>
    <t>py_3S7w2DKYhcjsD9Cb1MNTF17y</t>
  </si>
  <si>
    <t>Invoice AWV4XVBZ-0002</t>
  </si>
  <si>
    <t>py_3S6mAkKYhcjsD9Cb0qwg4ROG</t>
  </si>
  <si>
    <t>Invoice 2C5E1FB1-0005</t>
  </si>
  <si>
    <t>py_3S8KDiKYhcjsD9Cb0fqX2bK8</t>
  </si>
  <si>
    <t>Invoice 238E93DA-0003</t>
  </si>
  <si>
    <t>py_3S8dc5KYhcjsD9Cb1FbDy058</t>
  </si>
  <si>
    <t>Invoice FBCE68D2-0011</t>
  </si>
  <si>
    <t>py_3S8z9sKYhcjsD9Cb0hdPTslY</t>
  </si>
  <si>
    <t>Invoice DFX0KR1E-0003</t>
  </si>
  <si>
    <t>py_3S8z6GKYhcjsD9Cb0Bn1THcD</t>
  </si>
  <si>
    <t>Invoice DFX0KR1E-0002</t>
  </si>
  <si>
    <t>finvp_1S7hrmKYhcjsD9CbS1zzUurB</t>
  </si>
  <si>
    <t>Invoicing (2025-09-15): Invoicing Plus</t>
  </si>
  <si>
    <t>finvp_1S7j1PKYhcjsD9CbvXVG8U1G</t>
  </si>
  <si>
    <t>Invoicing (2025-09-15): adjustment to Invoicing Plus</t>
  </si>
  <si>
    <t>finvp_1S7kUbKYhcjsD9Cb6PWGEhcx</t>
  </si>
  <si>
    <t>finvp_1S7ldoKYhcjsD9CbS75Y2hM1</t>
  </si>
  <si>
    <t>finvp_1S7yhkKYhcjsD9Cbbbagq1Tf</t>
  </si>
  <si>
    <t>Invoicing (2025-09-16): Invoicing Plus</t>
  </si>
  <si>
    <t>finvp_1S80K1KYhcjsD9CbPjbVvLbS</t>
  </si>
  <si>
    <t>Invoicing (2025-09-16): adjustment to Invoicing Plus</t>
  </si>
  <si>
    <t>finvp_1S82UdKYhcjsD9CbekogHtWU</t>
  </si>
  <si>
    <t>finvp_1S89R0KYhcjsD9CbswyQM4c6</t>
  </si>
  <si>
    <t>finvp_1S8BDKKYhcjsD9Cb6w32943H</t>
  </si>
  <si>
    <t>finvp_1S8Or0KYhcjsD9Cb5F8vPtsF</t>
  </si>
  <si>
    <t>Invoicing (2025-09-17): Invoicing Plus</t>
  </si>
  <si>
    <t>finvp_1S8Tg8KYhcjsD9CbfKYvz8mi</t>
  </si>
  <si>
    <t>Invoicing (2025-09-17): adjustment to Invoicing Plus</t>
  </si>
  <si>
    <t>finvp_1S8VvEKYhcjsD9Cb7w6aEHnn</t>
  </si>
  <si>
    <t>finvp_1S8mLZKYhcjsD9CbudNbnUgI</t>
  </si>
  <si>
    <t>Invoicing (2025-09-18): Invoicing Plus</t>
  </si>
  <si>
    <t>finvp_1S8xaWKYhcjsD9CbgKAMTesx</t>
  </si>
  <si>
    <t>Invoicing (2025-09-19): Invoicing Plus</t>
  </si>
  <si>
    <t>finvp_1S960GKYhcjsD9CbhpIpmSdi</t>
  </si>
  <si>
    <t>Invoicing (2025-09-19): adjustment to Invoicing Plus</t>
  </si>
  <si>
    <t>finvp_1S9895KYhcjsD9Cb2oScQ2tt</t>
  </si>
  <si>
    <t>finvp_1S99DKKYhcjsD9CbWt1bWMnz</t>
  </si>
  <si>
    <t>finvp_1S9DXSKYhcjsD9CbiYqoKhyz</t>
  </si>
  <si>
    <t>finvp_1S9Ng2KYhcjsD9Cbw4VhrjUl</t>
  </si>
  <si>
    <t>Invoicing (2025-09-20): Invoicing Plus</t>
  </si>
  <si>
    <t>finvp_1S9NgLKYhcjsD9Cblniv4WHx</t>
  </si>
  <si>
    <t>Settlement of an ACH credit transfer (2025-09-20)</t>
  </si>
  <si>
    <t>finvp_1S9UrBKYhcjsD9CbiweSb3Li</t>
  </si>
  <si>
    <t>Invoicing (2025-09-20): adjustment to Invoicing Plus</t>
  </si>
  <si>
    <t>finvp_1S9Y6SKYhcjsD9Cb41SlZqLu</t>
  </si>
  <si>
    <t>ch_3S3yctKYhcjsD9Cb0NyR4W34</t>
  </si>
  <si>
    <t>Invoice MZTX3EN0-0001</t>
  </si>
  <si>
    <t>ch_3S5237KYhcjsD9Cb03SKajan</t>
  </si>
  <si>
    <t>Invoice KJBKGAVC-0002</t>
  </si>
  <si>
    <t>ch_3S2upVKYhcjsD9Cb0urmy4bl</t>
  </si>
  <si>
    <t>Invoice 69CE179A-0005</t>
  </si>
  <si>
    <t>ch_3S5AN4KYhcjsD9Cb1T0nP71H</t>
  </si>
  <si>
    <t>ch_3S50NpKYhcjsD9Cb1HCZ7rDg</t>
  </si>
  <si>
    <t>Invoice D500DC68-0002</t>
  </si>
  <si>
    <t>ch_3S5nSeKYhcjsD9Cb08If3vuF</t>
  </si>
  <si>
    <t>Invoice DGYIVIRO-0001</t>
  </si>
  <si>
    <t>ch_3S5Ty5KYhcjsD9Cb121zda68</t>
  </si>
  <si>
    <t>Invoice A0BBA4CE-0003</t>
  </si>
  <si>
    <t>ch_3S5ianKYhcjsD9Cb0TpUXD5V</t>
  </si>
  <si>
    <t>Invoice 96579A25-0005</t>
  </si>
  <si>
    <t>ch_3S5T2iKYhcjsD9Cb103zd6TX</t>
  </si>
  <si>
    <t>Invoice C15DC7CC-0005</t>
  </si>
  <si>
    <t>ch_3S6WHkKYhcjsD9Cb1e4mpoQp</t>
  </si>
  <si>
    <t>Invoice AWV4XVBZ-0001</t>
  </si>
  <si>
    <t>ch_3S5SMnKYhcjsD9Cb1o8dXhcG</t>
  </si>
  <si>
    <t>Invoice C60NNV6F-0002</t>
  </si>
  <si>
    <t>ch_3S6RWZKYhcjsD9Cb1oVQqwqB</t>
  </si>
  <si>
    <t>Invoice 1BFA6440-0006</t>
  </si>
  <si>
    <t>finvp_1S4xNDKYhcjsD9CbOdkz0SmQ</t>
  </si>
  <si>
    <t>Invoicing (2025-09-08): Invoicing Plus</t>
  </si>
  <si>
    <t>finvp_1S55rXKYhcjsD9CbJuscrzX4</t>
  </si>
  <si>
    <t>Settlement of an inbound wire transfer (2025-09-08)</t>
  </si>
  <si>
    <t>finvp_1S58dTKYhcjsD9CbovZo7ZOY</t>
  </si>
  <si>
    <t>Invoicing (2025-09-08): adjustment to Invoicing Plus</t>
  </si>
  <si>
    <t>finvp_1S5DLvKYhcjsD9CbH7LjVMLO</t>
  </si>
  <si>
    <t>finvp_1S5YA7KYhcjsD9Cb2Q4hL6l2</t>
  </si>
  <si>
    <t>Invoicing (2025-09-09): Invoicing Plus</t>
  </si>
  <si>
    <t>finvp_1S5reVKYhcjsD9CbZotouFVi</t>
  </si>
  <si>
    <t>Invoicing (2025-09-10): Invoicing Plus</t>
  </si>
  <si>
    <t>finvp_1S5vWDKYhcjsD9CbrD8CqNQM</t>
  </si>
  <si>
    <t>Invoicing (2025-09-10): adjustment to Invoicing Plus</t>
  </si>
  <si>
    <t>finvp_1S68J4KYhcjsD9CbNh6XreZT</t>
  </si>
  <si>
    <t>Invoicing (2025-09-11): Invoicing Plus</t>
  </si>
  <si>
    <t>finvp_1S6bMlKYhcjsD9CbZ32GgCJE</t>
  </si>
  <si>
    <t>Invoicing (2025-09-12): Invoicing Plus</t>
  </si>
  <si>
    <t>finvp_1S6dc1KYhcjsD9CbdftkUbcy</t>
  </si>
  <si>
    <t>Invoicing (2025-09-12): adjustment to Invoicing Plus</t>
  </si>
  <si>
    <t>finvp_1S6gTwKYhcjsD9CbZDDXtDLi</t>
  </si>
  <si>
    <t>finvp_1S6yuUKYhcjsD9CbDQ6XDs9W</t>
  </si>
  <si>
    <t>Invoicing (2025-09-13): Invoicing Plus</t>
  </si>
  <si>
    <t>Payment Unreconciled</t>
  </si>
  <si>
    <t>ccsbtxn_1S6DuXKYhcjsD9CbHLNunRLP</t>
  </si>
  <si>
    <t>Excess funds in customer's cash balance that failed to be refunded to the end customer (cus_SQoPhp9tt4neQb) that are transferred to merchant balance due to Stripe's regulatory obligations</t>
  </si>
  <si>
    <t>ch_3S1PfzKYhcjsD9Cb0FYz8KTC</t>
  </si>
  <si>
    <t>Invoice SGZS4SO5-0002</t>
  </si>
  <si>
    <t>ch_3S2VGuKYhcjsD9Cb1MTJelrc</t>
  </si>
  <si>
    <t>Invoice C76UQ7LX-0002</t>
  </si>
  <si>
    <t>ch_3S2XjmKYhcjsD9Cb0CZxk1kX</t>
  </si>
  <si>
    <t>Invoice 08166F18-0002</t>
  </si>
  <si>
    <t>ch_3S2YaFKYhcjsD9Cb1WrYTbJs</t>
  </si>
  <si>
    <t>Invoice 161270DB-0002</t>
  </si>
  <si>
    <t>ch_3S2tIeKYhcjsD9Cb0xeBN7FH</t>
  </si>
  <si>
    <t>Invoice 6ACFE4CD-0003</t>
  </si>
  <si>
    <t>ch_3S2Y2mKYhcjsD9Cb1HkG0xge</t>
  </si>
  <si>
    <t>Invoice 606A9056-0002</t>
  </si>
  <si>
    <t>ch_3S3aT4KYhcjsD9Cb1vtJBu0q</t>
  </si>
  <si>
    <t>Invoice AC18CB3C-0008</t>
  </si>
  <si>
    <t>ch_3S3A29KYhcjsD9Cb0owvVXOn</t>
  </si>
  <si>
    <t>Invoice C237CDDE-0016</t>
  </si>
  <si>
    <t>ch_3S3dI8KYhcjsD9Cb1IslqZvl</t>
  </si>
  <si>
    <t>Invoice F99C4DA0-0005</t>
  </si>
  <si>
    <t>ch_3S3dPOKYhcjsD9Cb0yC0TVuy</t>
  </si>
  <si>
    <t>Invoice FA4A05FF-0008</t>
  </si>
  <si>
    <t>ch_3S3xJFKYhcjsD9Cb1mZ5gZPy</t>
  </si>
  <si>
    <t>Invoice 6D8E1469-0017</t>
  </si>
  <si>
    <t>ch_3S3XlTKYhcjsD9Cb1t4WUaOS</t>
  </si>
  <si>
    <t>Invoice ICA6CCM4-0001</t>
  </si>
  <si>
    <t>ch_3S412YKYhcjsD9Cb0q7yo2Ke</t>
  </si>
  <si>
    <t>Invoice 1LSZIR7Y-0005</t>
  </si>
  <si>
    <t>ch_3S415UKYhcjsD9Cb1obpyOrC</t>
  </si>
  <si>
    <t>Invoice 1LSZIR7Y-0006</t>
  </si>
  <si>
    <t>py_3S2uIkKYhcjsD9Cb15D9Nl91</t>
  </si>
  <si>
    <t>Invoice BB824D53-0010</t>
  </si>
  <si>
    <t>py_3S1LeoKYhcjsD9Cb08VGvQ0t</t>
  </si>
  <si>
    <t>Invoice CLKV8ZKA-0001</t>
  </si>
  <si>
    <t>py_3S0HyPKYhcjsD9Cb1dX59VzD</t>
  </si>
  <si>
    <t>Invoice 81546724-0005</t>
  </si>
  <si>
    <t>py_3S3K8LKYhcjsD9Cb0CnlrMKQ</t>
  </si>
  <si>
    <t>Invoice CRIHA9II-0001</t>
  </si>
  <si>
    <t>finvp_1S2ZVFKYhcjsD9Cbf04q2mMT</t>
  </si>
  <si>
    <t>Invoicing (2025-09-01): Invoicing Plus</t>
  </si>
  <si>
    <t>finvp_1S2eApKYhcjsD9CbQ1nFe7g1</t>
  </si>
  <si>
    <t>Invoicing (2025-09-01): adjustment to Invoicing Plus</t>
  </si>
  <si>
    <t>finvp_1S2g9fKYhcjsD9CbBjAJPNLY</t>
  </si>
  <si>
    <t>finvp_1S35glKYhcjsD9CbpVZnyioD</t>
  </si>
  <si>
    <t>Invoicing (2025-09-02): Invoicing Plus</t>
  </si>
  <si>
    <t>finvp_1S3K9gKYhcjsD9CblED8ATzG</t>
  </si>
  <si>
    <t>Invoicing (2025-09-03): Invoicing Plus</t>
  </si>
  <si>
    <t>finvp_1S3PtoKYhcjsD9CbycvNGisE</t>
  </si>
  <si>
    <t>Invoicing (2025-09-03): adjustment to Invoicing Plus</t>
  </si>
  <si>
    <t>finvp_1S3kddKYhcjsD9CbgBPsnj9q</t>
  </si>
  <si>
    <t>Invoicing (2025-09-04): Invoicing Plus</t>
  </si>
  <si>
    <t>finvp_1S3lHzKYhcjsD9CbEl11NW2W</t>
  </si>
  <si>
    <t>Invoicing (2025-09-04): adjustment to Invoicing Plus</t>
  </si>
  <si>
    <t>finvp_1S3oYFKYhcjsD9CbvdcDhQyC</t>
  </si>
  <si>
    <t>finvp_1S3tAuKYhcjsD9CbXpw1FyWR</t>
  </si>
  <si>
    <t>Invoicing (2025-09-05): Invoicing Plus</t>
  </si>
  <si>
    <t>finvp_1S3yVRKYhcjsD9CbngSIiDnR</t>
  </si>
  <si>
    <t>Invoicing (2025-09-05): adjustment to Invoicing Plus</t>
  </si>
  <si>
    <t>finvp_1S42GpKYhcjsD9CbBYAzZm8l</t>
  </si>
  <si>
    <t>finvp_1S45cgKYhcjsD9Cb9Qcj0r0M</t>
  </si>
  <si>
    <t>finvp_1S46c0KYhcjsD9CbFsbcytli</t>
  </si>
  <si>
    <t>finvp_1S47vuKYhcjsD9Cb5qQyTBJl</t>
  </si>
  <si>
    <t>finvp_1S4BbNKYhcjsD9Cbj3AjTgGh</t>
  </si>
  <si>
    <t>Date</t>
  </si>
  <si>
    <t>Fee as %</t>
  </si>
  <si>
    <t>Stripe fee total</t>
  </si>
  <si>
    <t>Stripe fee Allocation %</t>
  </si>
  <si>
    <t>Stripe Details</t>
  </si>
  <si>
    <t>Total fees</t>
  </si>
  <si>
    <t>Opp Name</t>
  </si>
  <si>
    <t>DateQB</t>
  </si>
  <si>
    <t>Totals</t>
  </si>
  <si>
    <t>Clean December 2025 - Stripe data upload.xlsx</t>
  </si>
  <si>
    <t>ch_3ShaBXKYhcjsD9Cb0vhSDATm</t>
  </si>
  <si>
    <t>ch_3ShjpfKYhcjsD9Cb12N2ZJXR</t>
  </si>
  <si>
    <t>Invoice 1FC7CKDD-0003</t>
  </si>
  <si>
    <t>ch_3SjMr6KYhcjsD9Cb1kVb5IrO</t>
  </si>
  <si>
    <t>Invoice AWV4XVBZ-0007</t>
  </si>
  <si>
    <t>ch_3Sjz5WKYhcjsD9Cb1ebykLI5</t>
  </si>
  <si>
    <t>Invoice SYLM9C6Q-0004</t>
  </si>
  <si>
    <t>ch_3SjMtYKYhcjsD9Cb1YF46th3</t>
  </si>
  <si>
    <t>Invoice AWV4XVBZ-0008</t>
  </si>
  <si>
    <t>ch_3SjhA4KYhcjsD9Cb00xwBYJS</t>
  </si>
  <si>
    <t>Invoice A1JWFX2Q-0003</t>
  </si>
  <si>
    <t>py_3ShotVKYhcjsD9Cb0NUpjNWw</t>
  </si>
  <si>
    <t>Invoice A70DA778-0008</t>
  </si>
  <si>
    <t>ch_3Sh3lBKYhcjsD9Cb1HbGqH65</t>
  </si>
  <si>
    <t>Invoice 238E93DA-0005</t>
  </si>
  <si>
    <t>ch_3Sh9avKYhcjsD9Cb0IlNYjFg</t>
  </si>
  <si>
    <t>Invoice C60NNV6F-0004</t>
  </si>
  <si>
    <t>finvp_1ShnciKYhcjsD9CbXW4PxlJP</t>
  </si>
  <si>
    <t>Invoicing (2025-12-24): Invoicing Starter</t>
  </si>
  <si>
    <t>finvp_1SjRh7KYhcjsD9CbHAAw5gih</t>
  </si>
  <si>
    <t>Invoicing (2025-12-28): Invoicing Starter</t>
  </si>
  <si>
    <t>finvp_1Sjqv4KYhcjsD9CbLn4AT8Nh</t>
  </si>
  <si>
    <t>Invoicing (2025-12-29): Invoicing Starter</t>
  </si>
  <si>
    <t>finvp_1Sk7X5KYhcjsD9CbYjaozaKQ</t>
  </si>
  <si>
    <t>Invoicing (2025-12-30): Invoicing Starter</t>
  </si>
  <si>
    <t>finvp_1Sk9k4KYhcjsD9CbBh6EJqXw</t>
  </si>
  <si>
    <t>Invoicing (2025-12-30): adjustment to Invoicing Starter</t>
  </si>
  <si>
    <t>finvp_1SkRJHKYhcjsD9Cb1rgUTTaQ</t>
  </si>
  <si>
    <t>Invoicing (2025-12-31): Invoicing Starter</t>
  </si>
  <si>
    <t>ch_3SjMwUKYhcjsD9Cb0Kh9gPgP</t>
  </si>
  <si>
    <t>Invoice AWV4XVBZ-0009</t>
  </si>
  <si>
    <t>ch_3ShE7NKYhcjsD9Cb1blyRwYz</t>
  </si>
  <si>
    <t>Invoice 3KK20IFV-0002</t>
  </si>
  <si>
    <t>finvp_1SkcwhKYhcjsD9CbeTCcSpJN</t>
  </si>
  <si>
    <t>Connections Verification (2025-12-01 - 2025-12-31)</t>
  </si>
  <si>
    <t>finvp_1SkqZiKYhcjsD9CbKYyyUxNk</t>
  </si>
  <si>
    <t>Invoicing (2026-01-01): Invoicing Starter</t>
  </si>
  <si>
    <t>finvp_1SkuRFKYhcjsD9CbDP4vxG71</t>
  </si>
  <si>
    <t>Invoicing (2026-01-01): adjustment to Invoicing Starter</t>
  </si>
  <si>
    <t>finvp_1SleOZKYhcjsD9Cb0XNC51lr</t>
  </si>
  <si>
    <t>Invoicing (2026-01-03): Invoicing Starter</t>
  </si>
  <si>
    <t>ch_3SdTLtKYhcjsD9Cb19jIia6c</t>
  </si>
  <si>
    <t>Invoice 24CC3E7-0003</t>
  </si>
  <si>
    <t>ch_3SeWEQKYhcjsD9Cb17kR7RQY</t>
  </si>
  <si>
    <t>Invoice UMD3CJTS-0003</t>
  </si>
  <si>
    <t>ch_3SeVjsKYhcjsD9Cb1FeT4H9U</t>
  </si>
  <si>
    <t>Invoice 8C68BB9D-0008</t>
  </si>
  <si>
    <t>ch_3SehLMKYhcjsD9Cb1leok3kd</t>
  </si>
  <si>
    <t>Invoice 1BFA6440-0008</t>
  </si>
  <si>
    <t>ch_3SfhvXKYhcjsD9Cb1ppvxrJv</t>
  </si>
  <si>
    <t>Invoice ICA6CCM4-0002</t>
  </si>
  <si>
    <t>ch_3SfjwQKYhcjsD9Cb15hQY43v</t>
  </si>
  <si>
    <t>Invoice SVR6MTAQ-0001</t>
  </si>
  <si>
    <t>ch_3SfxW1KYhcjsD9Cb0KwLsIPs</t>
  </si>
  <si>
    <t>Invoice C60NNV6F-0003</t>
  </si>
  <si>
    <t>ch_3SfyewKYhcjsD9Cb0HZsqmap</t>
  </si>
  <si>
    <t>Invoice D500DC68-0006</t>
  </si>
  <si>
    <t>ch_3Sg8i0KYhcjsD9Cb04aCALNJ</t>
  </si>
  <si>
    <t>Invoice B82842F6-0003</t>
  </si>
  <si>
    <t>py_3SehVZKYhcjsD9Cb0VB7uHbN</t>
  </si>
  <si>
    <t>Invoice 28A01C7A-0009</t>
  </si>
  <si>
    <t>py_3SfgMlKYhcjsD9Cb1BHWxgcy</t>
  </si>
  <si>
    <t>Invoice XJX2RQWA-0004</t>
  </si>
  <si>
    <t>finvp_1SeozUKYhcjsD9CbeKa4zhl9</t>
  </si>
  <si>
    <t>Invoicing (2025-12-15): adjustment to Invoicing Starter</t>
  </si>
  <si>
    <t>finvp_1SflxeKYhcjsD9CbjSqo85bB</t>
  </si>
  <si>
    <t>Invoicing (2025-12-18): Invoicing Starter</t>
  </si>
  <si>
    <t>finvp_1Sfo5qKYhcjsD9CbUtjysMte</t>
  </si>
  <si>
    <t>Invoicing (2025-12-18): adjustment to Invoicing Starter</t>
  </si>
  <si>
    <t>finvp_1SfqhEKYhcjsD9Cba9ly3KAC</t>
  </si>
  <si>
    <t>finvp_1Sg1EnKYhcjsD9CbtPeEG9O6</t>
  </si>
  <si>
    <t>Invoicing (2025-12-19): Invoicing Starter</t>
  </si>
  <si>
    <t>finvp_1SgBcwKYhcjsD9Cby9Zcab38</t>
  </si>
  <si>
    <t>Invoicing (2025-12-19): adjustment to Invoicing Starter</t>
  </si>
  <si>
    <t>finvp_1SgDKXKYhcjsD9CbumOR8xGY</t>
  </si>
  <si>
    <t>finvp_1Sh7IOKYhcjsD9CbOHoiBCui</t>
  </si>
  <si>
    <t>Invoicing (2025-12-22): Invoicing Starter</t>
  </si>
  <si>
    <t>finvp_1ShDoNKYhcjsD9CbDFieg47w</t>
  </si>
  <si>
    <t>Invoicing (2025-12-22): adjustment to Invoicing Starter</t>
  </si>
  <si>
    <t>ch_3SYEcyKYhcjsD9Cb1nGNtlTB</t>
  </si>
  <si>
    <t>Invoice L25ZIVOR-0004</t>
  </si>
  <si>
    <t>["8528"]</t>
  </si>
  <si>
    <t>ch_3SchWhKYhcjsD9Cb1dYcLjo1</t>
  </si>
  <si>
    <t>Invoice UMD3CJTS-0002</t>
  </si>
  <si>
    <t>ch_3ScQitKYhcjsD9Cb1QpYpiFJ</t>
  </si>
  <si>
    <t>Invoice 3D671EC9-0006</t>
  </si>
  <si>
    <t>ch_3Scn3BKYhcjsD9Cb1OvpirwA</t>
  </si>
  <si>
    <t>Invoice A0BBA4CE-0005</t>
  </si>
  <si>
    <t>ch_3SbndNKYhcjsD9Cb1Twvh7RL</t>
  </si>
  <si>
    <t>Invoice RNQJZPLI-0004</t>
  </si>
  <si>
    <t>ch_3Sbzo8KYhcjsD9Cb0phdJdmr</t>
  </si>
  <si>
    <t>Invoice 238E93DA-0004</t>
  </si>
  <si>
    <t>ch_3SdVWbKYhcjsD9Cb1nJzbHw3</t>
  </si>
  <si>
    <t>Invoice L25ZIVOR-0005</t>
  </si>
  <si>
    <t>ch_3SdOzdKYhcjsD9Cb1t4DiELb</t>
  </si>
  <si>
    <t>Invoice EK05AYSV-0002</t>
  </si>
  <si>
    <t>ch_3SdP2aKYhcjsD9Cb1GluQ5ZN</t>
  </si>
  <si>
    <t>Invoice EK05AYSV-0003</t>
  </si>
  <si>
    <t>ch_3SZlwoKYhcjsD9Cb1UX8lbX7</t>
  </si>
  <si>
    <t>Invoice 1E839ED0-0010</t>
  </si>
  <si>
    <t>ch_3SdaWsKYhcjsD9Cb1rvyQ5ch</t>
  </si>
  <si>
    <t>Invoice QCDTD8CK-0001</t>
  </si>
  <si>
    <t>py_3Sb0tAKYhcjsD9Cb1fmohsna</t>
  </si>
  <si>
    <t>Invoice D5C937D7-0007</t>
  </si>
  <si>
    <t>finvp_1Scn8mKYhcjsD9Cb2xY28pQB</t>
  </si>
  <si>
    <t>Invoicing (2025-12-10): Invoicing Starter</t>
  </si>
  <si>
    <t>finvp_1Sct57KYhcjsD9CbmNNx8SmC</t>
  </si>
  <si>
    <t>Invoicing (2025-12-10): adjustment to Invoicing Starter</t>
  </si>
  <si>
    <t>finvp_1Scu2GKYhcjsD9Cb1lJo96yx</t>
  </si>
  <si>
    <t>finvp_1SdEd8KYhcjsD9CbSz6thvUD</t>
  </si>
  <si>
    <t>Invoicing (2025-12-05): adjustment to Invoicing Starter</t>
  </si>
  <si>
    <t>finvp_1SdJADKYhcjsD9Cbp16IPAix</t>
  </si>
  <si>
    <t>Invoicing (2025-12-11): Invoicing Starter</t>
  </si>
  <si>
    <t>finvp_1SdcrgKYhcjsD9CbWSVPBpyM</t>
  </si>
  <si>
    <t>Invoicing (2025-12-12): Invoicing Starter</t>
  </si>
  <si>
    <t>finvp_1SdfjxKYhcjsD9CbQt6vwU7M</t>
  </si>
  <si>
    <t>Invoicing (2025-12-12): adjustment to Invoicing Starter</t>
  </si>
  <si>
    <t>finvp_1SdhStKYhcjsD9CbYU4mlnGZ</t>
  </si>
  <si>
    <t>finvp_1SeRTNKYhcjsD9Cbyd0k2BoI</t>
  </si>
  <si>
    <t>Invoicing (2025-12-14): Invoicing Starter</t>
  </si>
  <si>
    <t>finvp_1SebSdKYhcjsD9CbtTJ4SwcG</t>
  </si>
  <si>
    <t>Invoicing (2025-12-15): Invoicing Starter</t>
  </si>
  <si>
    <t>finvp_1SegG0KYhcjsD9CbJYCQL3iJ</t>
  </si>
  <si>
    <t>ch_3SYmhsKYhcjsD9Cb0XrhGxQq</t>
  </si>
  <si>
    <t>Invoice PY7BUXD1-0002</t>
  </si>
  <si>
    <t>ch_3SXjUyKYhcjsD9Cb0IZT0O8Z</t>
  </si>
  <si>
    <t>Invoice XDEZX2RT-0003</t>
  </si>
  <si>
    <t>ch_3SZKYvKYhcjsD9Cb1yqZ8Vvd</t>
  </si>
  <si>
    <t>ch_3SXfilKYhcjsD9Cb1evcNcil</t>
  </si>
  <si>
    <t>Invoice 1E839ED0-0009</t>
  </si>
  <si>
    <t>ch_3SYEijKYhcjsD9Cb1zjPtpPI</t>
  </si>
  <si>
    <t>Invoice WVP8M4DN-0001</t>
  </si>
  <si>
    <t>ch_3SZy4GKYhcjsD9Cb1CQSEBlt</t>
  </si>
  <si>
    <t>Invoice 58A60EC5-0006</t>
  </si>
  <si>
    <t>ch_3SZyLsKYhcjsD9Cb04UAU2W7</t>
  </si>
  <si>
    <t>Invoice E3ACB81B-0012</t>
  </si>
  <si>
    <t>ch_3SZo8CKYhcjsD9Cb08r0aXNP</t>
  </si>
  <si>
    <t>Invoice 3D671EC9-0005</t>
  </si>
  <si>
    <t>ch_3SZuw1KYhcjsD9Cb17tic5MC</t>
  </si>
  <si>
    <t>Invoice PY7BUXD1-0003</t>
  </si>
  <si>
    <t>ch_3Saa3SKYhcjsD9Cb1rfwRiXu</t>
  </si>
  <si>
    <t>Invoice ACAA0DA6-0017</t>
  </si>
  <si>
    <t>ch_3SaxkjKYhcjsD9Cb1nIDtQY8</t>
  </si>
  <si>
    <t>Invoice ACAA0DA6-0018</t>
  </si>
  <si>
    <t>ch_3SavYAKYhcjsD9Cb0f2TUO6X</t>
  </si>
  <si>
    <t>Invoice DC5CEA12-0005</t>
  </si>
  <si>
    <t>ch_3Sb18RKYhcjsD9Cb16WVbyCp</t>
  </si>
  <si>
    <t>Invoice A21D87A4-0013</t>
  </si>
  <si>
    <t>py_3SaBV2KYhcjsD9Cb13rXe1vT</t>
  </si>
  <si>
    <t>Invoice BB824D53-0012</t>
  </si>
  <si>
    <t>finvp_1Sa1W6KYhcjsD9Cbat3givKr</t>
  </si>
  <si>
    <t>Invoicing (2025-12-02): Invoicing Starter</t>
  </si>
  <si>
    <t>finvp_1Sa4aNKYhcjsD9CbhQNlVli5</t>
  </si>
  <si>
    <t>Invoicing (2025-12-02): adjustment to Invoicing Starter</t>
  </si>
  <si>
    <t>finvp_1SaLsxKYhcjsD9CbgcezBLzD</t>
  </si>
  <si>
    <t>Invoicing (2025-12-03): Invoicing Starter</t>
  </si>
  <si>
    <t>finvp_1SaPc6KYhcjsD9Cbss3FgJvr</t>
  </si>
  <si>
    <t>Invoicing (2025-12-03): adjustment to Invoicing Starter</t>
  </si>
  <si>
    <t>finvp_1SaU3UKYhcjsD9CbuFiRU1Si</t>
  </si>
  <si>
    <t>finvp_1SafjwKYhcjsD9CbeJFKnaV2</t>
  </si>
  <si>
    <t>Invoicing (2025-12-04): Invoicing Starter</t>
  </si>
  <si>
    <t>finvp_1Sb3PfKYhcjsD9CbgaP6yHQq</t>
  </si>
  <si>
    <t>Invoicing (2025-12-05): Invoicing Starter</t>
  </si>
  <si>
    <t>finvp_1Sb5hCKYhcjsD9Cb4YOAedXa</t>
  </si>
  <si>
    <t>finvp_1Sb6UaKYhcjsD9CbnDlNFiFV</t>
  </si>
  <si>
    <t>finvp_1SbtxRKYhcjsD9Cbs7cEj9rC</t>
  </si>
  <si>
    <t>Invoicing (2025-12-07): Invoicing Starter</t>
  </si>
  <si>
    <t>ch_3SWzdGKYhcjsD9Cb00XphWib</t>
  </si>
  <si>
    <t>Invoice 9A7DCE77-0004</t>
  </si>
  <si>
    <t>ch_3SVqdYKYhcjsD9Cb0HKSooBH</t>
  </si>
  <si>
    <t>Invoice B1QHD97C-0004</t>
  </si>
  <si>
    <t>ch_3SXLopKYhcjsD9Cb0DZISm2A</t>
  </si>
  <si>
    <t>Invoice 60F7968F-0004</t>
  </si>
  <si>
    <t>ch_3SXOKrKYhcjsD9Cb0BoWHlXu</t>
  </si>
  <si>
    <t>ch_3SXJXdKYhcjsD9Cb1M3KbXqI</t>
  </si>
  <si>
    <t>Invoice C40547FF-0007</t>
  </si>
  <si>
    <t>ch_3SXH39KYhcjsD9Cb0d3b4p8Z</t>
  </si>
  <si>
    <t>Invoice VIU5XHOE-0019</t>
  </si>
  <si>
    <t>ch_3SXQpiKYhcjsD9Cb0mND0748</t>
  </si>
  <si>
    <t>Invoice A2D19509-0012</t>
  </si>
  <si>
    <t>ch_3SV5JGKYhcjsD9Cb1dFtDYQ3</t>
  </si>
  <si>
    <t>Invoice I9RJRGQ5-0004</t>
  </si>
  <si>
    <t>ch_3SXlADKYhcjsD9Cb0BzdYfI8</t>
  </si>
  <si>
    <t>Invoice 0D7AF325-0005</t>
  </si>
  <si>
    <t>ch_3SXljEKYhcjsD9Cb1qS5yaSN</t>
  </si>
  <si>
    <t>Invoice AWV4XVBZ-0003</t>
  </si>
  <si>
    <t>ch_3SXxJDKYhcjsD9Cb1jfBTxoe</t>
  </si>
  <si>
    <t>Invoice 3D671EC9-0004</t>
  </si>
  <si>
    <t>ch_3SY1B9KYhcjsD9Cb1JfzQ0BL</t>
  </si>
  <si>
    <t>Invoice 58A60EC5-0005</t>
  </si>
  <si>
    <t>finvp_1SXRprKYhcjsD9Cbm25s7xZt</t>
  </si>
  <si>
    <t>Invoicing (2025-11-25): Invoicing Starter</t>
  </si>
  <si>
    <t>finvp_1SXSd5KYhcjsD9Cb0ovzvMa8</t>
  </si>
  <si>
    <t>Invoicing (2025-11-25): adjustment to Invoicing Starter</t>
  </si>
  <si>
    <t>finvp_1SXUt6KYhcjsD9CbA0L89Lmk</t>
  </si>
  <si>
    <t>finvp_1SXXDuKYhcjsD9Cbzorbt2Db</t>
  </si>
  <si>
    <t>finvp_1SXpjAKYhcjsD9CbFCZKZNaJ</t>
  </si>
  <si>
    <t>Invoicing (2025-11-26): Invoicing Starter</t>
  </si>
  <si>
    <t>finvp_1SXrqOKYhcjsD9Cb75Tm0IC4</t>
  </si>
  <si>
    <t>Invoicing (2025-11-26): adjustment to Invoicing Starter</t>
  </si>
  <si>
    <t>finvp_1SXwgbKYhcjsD9Cb15zai5HE</t>
  </si>
  <si>
    <t>finvp_1SYGB9KYhcjsD9CbawDByHIj</t>
  </si>
  <si>
    <t>Invoicing (2025-11-27): Invoicing Starter</t>
  </si>
  <si>
    <t>finvp_1SYKEYKYhcjsD9Cb15b0pfhe</t>
  </si>
  <si>
    <t>Invoicing (2025-11-27): adjustment to Invoicing Starter</t>
  </si>
  <si>
    <t>finvp_1SYxskKYhcjsD9Cbw7Ecnmon</t>
  </si>
  <si>
    <t>Invoicing (2025-11-29): Invoicing Starter</t>
  </si>
  <si>
    <t>finvp_1SZOn9KYhcjsD9CbGotRaWZu</t>
  </si>
  <si>
    <t>Invoicing (2025-11-30): Invoicing Starter</t>
  </si>
  <si>
    <t>finvp_1SZPwDKYhcjsD9CbKB5OeOkU</t>
  </si>
  <si>
    <t>Connections Verification (2025-11-01 - 2025-11-30)</t>
  </si>
  <si>
    <t>finvp_1SZgBzKYhcjsD9CbXZ736VfB</t>
  </si>
  <si>
    <t>Invoicing (2025-12-01): Invoicing Starter</t>
  </si>
  <si>
    <t>Clean November 2025 - Stripe data upload.xlsx</t>
  </si>
  <si>
    <t>ch_3STq20KYhcjsD9Cb0nTERD2f</t>
  </si>
  <si>
    <t>ch_3STq2LKYhcjsD9Cb0LWuCRoM</t>
  </si>
  <si>
    <t>ch_3STrgvKYhcjsD9Cb0TxD9Z71</t>
  </si>
  <si>
    <t>ch_3SUKo3KYhcjsD9Cb0MAEb6MO</t>
  </si>
  <si>
    <t>Invoice AB73495A-0014</t>
  </si>
  <si>
    <t>ch_3SUKw7KYhcjsD9Cb1Gtyfzm7</t>
  </si>
  <si>
    <t>Invoice 5BF59A89-0006</t>
  </si>
  <si>
    <t>ch_3SUPpPKYhcjsD9Cb0lhOBTmI</t>
  </si>
  <si>
    <t>ch_3SSffOKYhcjsD9Cb0FsdnEv1</t>
  </si>
  <si>
    <t>Invoice 97C8F25B-0004</t>
  </si>
  <si>
    <t>ch_3SUrexKYhcjsD9Cb15I7DFn2</t>
  </si>
  <si>
    <t>Invoice C40547FF-0005</t>
  </si>
  <si>
    <t>ch_3SUj4PKYhcjsD9Cb1bI9nwuG</t>
  </si>
  <si>
    <t>Invoice 83BD93C-0011</t>
  </si>
  <si>
    <t>ch_3SUW3RKYhcjsD9Cb1tDJM70Z</t>
  </si>
  <si>
    <t>Invoice VIU5XHOE-0018</t>
  </si>
  <si>
    <t>ch_3SV3fxKYhcjsD9Cb1JM8zoI1</t>
  </si>
  <si>
    <t>Invoice KCJ6MF4W-0002</t>
  </si>
  <si>
    <t>ch_3SVWOEKYhcjsD9Cb1yBWX0EM</t>
  </si>
  <si>
    <t>Invoice DK4EMALV-0003</t>
  </si>
  <si>
    <t>ch_3SVYVxKYhcjsD9Cb07ameMR2</t>
  </si>
  <si>
    <t>Invoice 2IIMWRJ4-0001</t>
  </si>
  <si>
    <t>ch_3SVZ8EKYhcjsD9Cb1pXrylB3</t>
  </si>
  <si>
    <t>Invoice D500DC68-0005</t>
  </si>
  <si>
    <t>ch_3SVUXcKYhcjsD9Cb0gj5DW9w</t>
  </si>
  <si>
    <t>Invoice RQPWGXN0-0009</t>
  </si>
  <si>
    <t>ch_3SVUbcKYhcjsD9Cb0qqRwPAc</t>
  </si>
  <si>
    <t>Invoice RQPWGXN0-0010</t>
  </si>
  <si>
    <t>ch_3SVcLCKYhcjsD9Cb0Uz9Yyic</t>
  </si>
  <si>
    <t>Invoice PY7BUXD1-0001</t>
  </si>
  <si>
    <t>ch_3SUnrwKYhcjsD9Cb1ouEPlZq</t>
  </si>
  <si>
    <t>Invoice WCN3OGA0-0001</t>
  </si>
  <si>
    <t>ch_3SVua9KYhcjsD9Cb0foTf9C4</t>
  </si>
  <si>
    <t>Invoice 3087469A-0004</t>
  </si>
  <si>
    <t>py_3SSeauKYhcjsD9Cb04xrANgA</t>
  </si>
  <si>
    <t>Invoice CRIHA9II-0002</t>
  </si>
  <si>
    <t>py_3SV2eAKYhcjsD9Cb0fi91d2t</t>
  </si>
  <si>
    <t>Invoice 68121E97-0008</t>
  </si>
  <si>
    <t>py_3SVYEpKYhcjsD9Cb1bE7CCx7</t>
  </si>
  <si>
    <t>Invoice P6LBEBLQ-0001</t>
  </si>
  <si>
    <t>finvp_1SUzxwKYhcjsD9CbgpPPdZy6</t>
  </si>
  <si>
    <t>Invoicing (2025-11-18): Invoicing Starter</t>
  </si>
  <si>
    <t>finvp_1SV7uEKYhcjsD9CbJeX7Smug</t>
  </si>
  <si>
    <t>Invoicing (2025-11-19): Invoicing Starter</t>
  </si>
  <si>
    <t>finvp_1SVFmbKYhcjsD9CbZRAyuYdx</t>
  </si>
  <si>
    <t>Invoicing (2025-11-19): adjustment to Invoicing Starter</t>
  </si>
  <si>
    <t>finvp_1SVIv8KYhcjsD9Cbyp19AuWJ</t>
  </si>
  <si>
    <t>finvp_1SVMZ6KYhcjsD9Cb3DwW1iQa</t>
  </si>
  <si>
    <t>finvp_1SVdy2KYhcjsD9CbYoMWR7KV</t>
  </si>
  <si>
    <t>Invoicing (2025-11-20): Invoicing Starter</t>
  </si>
  <si>
    <t>finvp_1SVeCNKYhcjsD9CbkD5QUkeu</t>
  </si>
  <si>
    <t>Invoicing (2025-11-20): adjustment to Invoicing Starter</t>
  </si>
  <si>
    <t>finvp_1SVft9KYhcjsD9CbX3emvfak</t>
  </si>
  <si>
    <t>finvp_1SVi1kKYhcjsD9CbqRLlEmsa</t>
  </si>
  <si>
    <t>finvp_1SViw6KYhcjsD9CbDVIldNNx</t>
  </si>
  <si>
    <t>finvp_1SVyotKYhcjsD9Cbjf4IbMMM</t>
  </si>
  <si>
    <t>Invoicing (2025-11-17): adjustment to Invoicing Starter</t>
  </si>
  <si>
    <t>finvp_1SVzWKKYhcjsD9Cbsbod7j2f</t>
  </si>
  <si>
    <t>Invoicing (2025-11-21): Invoicing Starter</t>
  </si>
  <si>
    <t>finvp_1SW6LqKYhcjsD9CbyV6xvAvH</t>
  </si>
  <si>
    <t>Invoicing (2025-11-21): adjustment to Invoicing Starter</t>
  </si>
  <si>
    <t>finvp_1SX6TqKYhcjsD9CbAkW1QLCu</t>
  </si>
  <si>
    <t>Invoicing (2025-11-24): Invoicing Starter</t>
  </si>
  <si>
    <t>ch_3SQw5TKYhcjsD9Cb1vG9mtAB</t>
  </si>
  <si>
    <t>Invoice L25ZIVOR-0001</t>
  </si>
  <si>
    <t>ch_3SRmMyKYhcjsD9Cb0oIpVV4Q</t>
  </si>
  <si>
    <t>Invoice 456EI421-0001</t>
  </si>
  <si>
    <t>ch_3SQRk7KYhcjsD9Cb1VDwrs01</t>
  </si>
  <si>
    <t>Invoice 0D7AF325-0004</t>
  </si>
  <si>
    <t>ch_3SSHpOKYhcjsD9Cb0t2cu7Iz</t>
  </si>
  <si>
    <t>Invoice 6AA9944F-0004</t>
  </si>
  <si>
    <t>ch_3SSBZdKYhcjsD9Cb1iPZkhPw</t>
  </si>
  <si>
    <t>Invoice DXEKL8XP-0004</t>
  </si>
  <si>
    <t>ch_3SSBXNKYhcjsD9Cb1NSNLTOJ</t>
  </si>
  <si>
    <t>Invoice DXEKL8XP-0003</t>
  </si>
  <si>
    <t>ch_3SRyaKKYhcjsD9Cb1hkiuGNo</t>
  </si>
  <si>
    <t>Invoice L25ZIVOR-0003</t>
  </si>
  <si>
    <t>ch_3SSfbzKYhcjsD9Cb0885bZLP</t>
  </si>
  <si>
    <t>Invoice 07552A08-0004</t>
  </si>
  <si>
    <t>ch_3SSichKYhcjsD9Cb15zS7j30</t>
  </si>
  <si>
    <t>Invoice UWEX51WB-0001</t>
  </si>
  <si>
    <t>ch_3SSlClKYhcjsD9Cb0P2GzHQ9</t>
  </si>
  <si>
    <t>ch_3SSrAaKYhcjsD9Cb0KcMqbru</t>
  </si>
  <si>
    <t>Invoice C213E1E9-0004</t>
  </si>
  <si>
    <t>ch_3SSf6SKYhcjsD9Cb0r0wkz2k</t>
  </si>
  <si>
    <t>Invoice D500DC68-0004</t>
  </si>
  <si>
    <t>ch_3STPcXKYhcjsD9Cb0L2YUsJo</t>
  </si>
  <si>
    <t>Invoice 21EBDED9-0009</t>
  </si>
  <si>
    <t>ch_3STMEiKYhcjsD9Cb1Va9SFjn</t>
  </si>
  <si>
    <t>Invoice E3ACB81B-0011</t>
  </si>
  <si>
    <t>py_3SRdZIKYhcjsD9Cb1d4ZaTHR</t>
  </si>
  <si>
    <t>Invoice 5KSLYNBP-0002</t>
  </si>
  <si>
    <t>py_3SSiNmKYhcjsD9Cb0wOLlVBu</t>
  </si>
  <si>
    <t>Invoice ZZ4BQUWP-0001</t>
  </si>
  <si>
    <t>py_3SRdf8KYhcjsD9Cb1r2LpgoY</t>
  </si>
  <si>
    <t>Invoice 5KSLYNBP-0003</t>
  </si>
  <si>
    <t>finvp_1SSTHiKYhcjsD9CbOeeV73H7</t>
  </si>
  <si>
    <t>Invoicing (2025-11-11): adjustment to Invoicing Starter</t>
  </si>
  <si>
    <t>finvp_1SSVc1KYhcjsD9CbxcLGsSGq</t>
  </si>
  <si>
    <t>finvp_1SSmqEKYhcjsD9Cb3x3CHJE2</t>
  </si>
  <si>
    <t>Invoicing (2025-11-12): Invoicing Starter</t>
  </si>
  <si>
    <t>finvp_1SSoceKYhcjsD9CbKO2T9jqh</t>
  </si>
  <si>
    <t>Invoicing (2025-11-12): adjustment to Invoicing Starter</t>
  </si>
  <si>
    <t>finvp_1SSrQoKYhcjsD9CbY0u0K5kY</t>
  </si>
  <si>
    <t>finvp_1SStT7KYhcjsD9CbtusKBXmP</t>
  </si>
  <si>
    <t>finvp_1SSwpqKYhcjsD9Cb0xZTi0TH</t>
  </si>
  <si>
    <t>Invoicing (2025-11-13): Invoicing Starter</t>
  </si>
  <si>
    <t>finvp_1ST7n3KYhcjsD9CbRyFZx8E9</t>
  </si>
  <si>
    <t>Invoicing (2025-11-13): adjustment to Invoicing Starter</t>
  </si>
  <si>
    <t>finvp_1STWrEKYhcjsD9Cbx9GATlWt</t>
  </si>
  <si>
    <t>Invoicing (2025-11-14): Invoicing Starter</t>
  </si>
  <si>
    <t>finvp_1SUUFUKYhcjsD9CbNCVQYsIe</t>
  </si>
  <si>
    <t>Invoicing (2025-11-17): Invoicing Starter</t>
  </si>
  <si>
    <t>finvp_1SUYe7KYhcjsD9Cb7UhM9KVi</t>
  </si>
  <si>
    <t>ch_3SQ8rOKYhcjsD9Cb1fW13ydF</t>
  </si>
  <si>
    <t>Invoice ATWHH0S7-0002</t>
  </si>
  <si>
    <t>["5198"]</t>
  </si>
  <si>
    <t>ch_3SPKBUKYhcjsD9Cb0xwg25qm</t>
  </si>
  <si>
    <t>Invoice 8BCAE3FA-0011</t>
  </si>
  <si>
    <t>ch_3SQI4RKYhcjsD9Cb03xLYimf</t>
  </si>
  <si>
    <t>ch_3SQ8uHKYhcjsD9Cb1fpybuzR</t>
  </si>
  <si>
    <t>Invoice ATWHH0S7-0003</t>
  </si>
  <si>
    <t>py_3SOHQ3KYhcjsD9Cb1fvPGIga</t>
  </si>
  <si>
    <t>Invoice DB0L9BLX-0001</t>
  </si>
  <si>
    <t>py_3SQgXJKYhcjsD9Cb1T0x1Dka</t>
  </si>
  <si>
    <t>Invoice 6AA9944F-0003</t>
  </si>
  <si>
    <t>finvp_1SPbxCKYhcjsD9CbYh1gZEAS</t>
  </si>
  <si>
    <t>Invoicing (2025-11-03): Invoicing Starter</t>
  </si>
  <si>
    <t>finvp_1SPbzmKYhcjsD9Cb3SHrN8RB</t>
  </si>
  <si>
    <t>Settlement of an inbound wire transfer (2025-11-03)</t>
  </si>
  <si>
    <t>finvp_1SQDwyKYhcjsD9CbRW07V7dZ</t>
  </si>
  <si>
    <t>Invoicing (2025-11-05): Invoicing Starter</t>
  </si>
  <si>
    <t>finvp_1SQNJjKYhcjsD9Cbayo5RUVX</t>
  </si>
  <si>
    <t>Invoicing (2025-11-06): Invoicing Starter</t>
  </si>
  <si>
    <t>finvp_1SQZhfKYhcjsD9CbGOy1Ei3U</t>
  </si>
  <si>
    <t>Invoicing (2025-11-06): adjustment to Invoicing Starter</t>
  </si>
  <si>
    <t>finvp_1SQwyCKYhcjsD9CbXYDpoVLR</t>
  </si>
  <si>
    <t>Invoicing (2025-11-07): Invoicing Starter</t>
  </si>
  <si>
    <t>finvp_1SRLjWKYhcjsD9CbYTPvsadJ</t>
  </si>
  <si>
    <t>Invoicing (2025-11-08): Invoicing Starter</t>
  </si>
  <si>
    <t>finvp_1SRiCJKYhcjsD9CbzjLdEYTy</t>
  </si>
  <si>
    <t>Invoicing (2025-11-09): Invoicing Starter</t>
  </si>
  <si>
    <t>finvp_1SRrbgKYhcjsD9CbI1gEEOeh</t>
  </si>
  <si>
    <t>Invoicing (2025-11-10): Invoicing Starter</t>
  </si>
  <si>
    <t>finvp_1SSGKWKYhcjsD9CbFvipTxmv</t>
  </si>
  <si>
    <t>Invoicing (2025-11-11): Invoicing Starter</t>
  </si>
  <si>
    <t>finvp_1SSNPLKYhcjsD9CbyADhKRNG</t>
  </si>
  <si>
    <t>ch_3SIR1OKYhcjsD9Cb1U36O667</t>
  </si>
  <si>
    <t>Invoice KZIQQ9GQ-0002</t>
  </si>
  <si>
    <t>ch_3SN6pTKYhcjsD9Cb03dIGu4H</t>
  </si>
  <si>
    <t>Invoice TXZU4O8Q-0003</t>
  </si>
  <si>
    <t>ch_3SNDhZKYhcjsD9Cb1LkPDLLG</t>
  </si>
  <si>
    <t>Invoice KDNNB8NO-0003</t>
  </si>
  <si>
    <t>ch_3SMkLhKYhcjsD9Cb1LZFN9Kx</t>
  </si>
  <si>
    <t>Invoice 78160DB9-0010</t>
  </si>
  <si>
    <t>ch_3SNS3GKYhcjsD9Cb0txDTR6P</t>
  </si>
  <si>
    <t>Invoice SYLM9C6Q-0003</t>
  </si>
  <si>
    <t>ch_3SNSXqKYhcjsD9Cb0etFAWOv</t>
  </si>
  <si>
    <t>Invoice 6F8RWFDX-0002</t>
  </si>
  <si>
    <t>ch_3SNfUhKYhcjsD9Cb0lbuuvRl</t>
  </si>
  <si>
    <t>ch_3SNdGaKYhcjsD9Cb1egSIUQD</t>
  </si>
  <si>
    <t>Invoice 28A01C7A-0008</t>
  </si>
  <si>
    <t>ch_3SNvLZKYhcjsD9Cb0UZPoSaj</t>
  </si>
  <si>
    <t>Invoice QNJXNGDL-0002</t>
  </si>
  <si>
    <t>ch_3SNaWwKYhcjsD9Cb1EEKwoSq</t>
  </si>
  <si>
    <t>Invoice RNQJZPLI-0003</t>
  </si>
  <si>
    <t>ch_3SOHCZKYhcjsD9Cb0yxA4MNa</t>
  </si>
  <si>
    <t>Invoice 03B98E95-0008</t>
  </si>
  <si>
    <t>ch_3SOHGmKYhcjsD9Cb09AzN8HY</t>
  </si>
  <si>
    <t>Invoice 03B98E95-0009</t>
  </si>
  <si>
    <t>py_3SNHq8KYhcjsD9Cb1GuGzH1t</t>
  </si>
  <si>
    <t>Invoice RDDOSPN0-0001</t>
  </si>
  <si>
    <t>finvp_1SNKirKYhcjsD9Cb1rIkNELg</t>
  </si>
  <si>
    <t>Invoicing (2025-10-28): Invoicing Starter</t>
  </si>
  <si>
    <t>finvp_1SNM43KYhcjsD9CbAj3fWNdE</t>
  </si>
  <si>
    <t>Invoicing (2025-10-28): adjustment to Invoicing Starter</t>
  </si>
  <si>
    <t>finvp_1SNOcyKYhcjsD9CbrFbCLKl2</t>
  </si>
  <si>
    <t>finvp_1SNeM8KYhcjsD9CbdufZfcUZ</t>
  </si>
  <si>
    <t>Invoicing (2025-10-29): Invoicing Starter</t>
  </si>
  <si>
    <t>finvp_1SNgcDKYhcjsD9CbshH6B4Hj</t>
  </si>
  <si>
    <t>Invoicing (2025-10-29): adjustment to Invoicing Starter</t>
  </si>
  <si>
    <t>finvp_1SNl8NKYhcjsD9CbRYuL1HH6</t>
  </si>
  <si>
    <t>finvp_1SO14xKYhcjsD9CbIEplkjvU</t>
  </si>
  <si>
    <t>Invoicing (2025-10-30): Invoicing Starter</t>
  </si>
  <si>
    <t>finvp_1SO7UBKYhcjsD9CbCYK1yXQF</t>
  </si>
  <si>
    <t>Invoicing (2025-10-30): adjustment to Invoicing Starter</t>
  </si>
  <si>
    <t>finvp_1SO824KYhcjsD9CbqiRbZNbn</t>
  </si>
  <si>
    <t>finvp_1SOMPOKYhcjsD9CbBTFQ3dZo</t>
  </si>
  <si>
    <t>Invoicing (2025-10-31): Invoicing Starter</t>
  </si>
  <si>
    <t>Stripe data Sep 2 2025</t>
  </si>
  <si>
    <t>Stripe data Aug 26 2025</t>
  </si>
  <si>
    <t>Stripe data Aug 19 2025</t>
  </si>
  <si>
    <t>Stripe data Aug 12 2025</t>
  </si>
  <si>
    <t>Stripe data Aug 5 2025</t>
  </si>
  <si>
    <t>Stripe data Jan 6 2025</t>
  </si>
  <si>
    <t>Stripe data Dec 23 2025</t>
  </si>
  <si>
    <t>Stripe data Dec 16 2025</t>
  </si>
  <si>
    <t>Stripe data Dec 9 2025</t>
  </si>
  <si>
    <t>Stripe data Dec 2 2025</t>
  </si>
  <si>
    <t>Stripe data Jun 3 2025</t>
  </si>
  <si>
    <t>Stripe data Jul 29 2025</t>
  </si>
  <si>
    <t>Stripe data Jul 22 2025</t>
  </si>
  <si>
    <t>Stripe data Jul 15 2025</t>
  </si>
  <si>
    <t>Stripe data Jul 8 2025</t>
  </si>
  <si>
    <t>Stripe data Jul 1 2025</t>
  </si>
  <si>
    <t>Stripe data Jun 24 2025</t>
  </si>
  <si>
    <t>Stripe data Jun 17 2025</t>
  </si>
  <si>
    <t>Stripe data Jun 10 2025</t>
  </si>
  <si>
    <t>Stripe data Nov 25 2025</t>
  </si>
  <si>
    <t>Stripe data Nov 18 2025</t>
  </si>
  <si>
    <t>Stripe data Nov 12 2025</t>
  </si>
  <si>
    <t>Stripe data Nov 4 2025</t>
  </si>
  <si>
    <t>Stripe data Oct 28 2025</t>
  </si>
  <si>
    <t>Stripe data Oct 21 2025</t>
  </si>
  <si>
    <t>Stripe data Oct 14 2025</t>
  </si>
  <si>
    <t>Stripe data Oct 7 2025</t>
  </si>
  <si>
    <t>Stripe data Sep 30 2025</t>
  </si>
  <si>
    <t>Stripe data Sep 23 2025</t>
  </si>
  <si>
    <t>Stripe data Sep 16 2025</t>
  </si>
  <si>
    <t>Stripe data Sep 9 2025</t>
  </si>
  <si>
    <t>Stripe fees in TRANSFORMED DATA Table</t>
  </si>
  <si>
    <t>Distributed fees in FEE DISTRIBUTION Table</t>
  </si>
  <si>
    <t>Opp Name Lookup</t>
  </si>
  <si>
    <t>Lookup based on the stripe details over the stripe name and QB Name in historical Stripe Fees Files (Columns O &amp; P)</t>
  </si>
  <si>
    <t>2508-1000 Riddle Jean 02</t>
  </si>
  <si>
    <t xml:space="preserve">2508-0500 Gutierrez Gregory 02 </t>
  </si>
  <si>
    <t>2507-1200 Herrera Kathryn 05</t>
  </si>
  <si>
    <t>fcc_nznScH1e4AL2pj</t>
  </si>
  <si>
    <t>timothy05@gmail.com</t>
  </si>
  <si>
    <t>Kathryn Herrera</t>
  </si>
  <si>
    <t>2505-1100 Gay Sean 04</t>
  </si>
  <si>
    <t>Sean Gay</t>
  </si>
  <si>
    <t>2505-0600 Nolan Angela 02</t>
  </si>
  <si>
    <t>2505-0601 Hogan Emily 02</t>
  </si>
  <si>
    <t>2507-0300 Jimenez Alexander 05</t>
  </si>
  <si>
    <t>vqr_xGCRJnim6CevVZ</t>
  </si>
  <si>
    <t>david74@yahoo.com</t>
  </si>
  <si>
    <t>Alexander Jimenez</t>
  </si>
  <si>
    <t>2508-1001 Riddle Christine 01</t>
  </si>
  <si>
    <t>2605-0300 Kelly Maria 05</t>
  </si>
  <si>
    <t>2508-0600 Nguyen Laura 05</t>
  </si>
  <si>
    <t>pAX_ZvYKe5HxLHDLBd</t>
  </si>
  <si>
    <t>vwood@gmail.com</t>
  </si>
  <si>
    <t>Laura Nguyen</t>
  </si>
  <si>
    <t>2505-0201 Tate Shannon 01</t>
  </si>
  <si>
    <t>2508-1000 Riddle Kendra 01</t>
  </si>
  <si>
    <t>vJD_VaOkUdXDi56GBZ</t>
  </si>
  <si>
    <t>julie60@yahoo.com</t>
  </si>
  <si>
    <t>Kendra Riddle</t>
  </si>
  <si>
    <t xml:space="preserve">2505-0500 Cantrell Keith 02 </t>
  </si>
  <si>
    <t>2508-1900 Keith Jeremy 06</t>
  </si>
  <si>
    <t>ysf_gwz8eeZCpKZiuO</t>
  </si>
  <si>
    <t>christopherhawkins@yahoo.com</t>
  </si>
  <si>
    <t>Jeremy Keith</t>
  </si>
  <si>
    <t>2506-1300 Hicks Joseph 02</t>
  </si>
  <si>
    <t xml:space="preserve">2508-1400 Price David 04 </t>
  </si>
  <si>
    <t xml:space="preserve">2505-0400 Thomas Amy 02 </t>
  </si>
  <si>
    <t>2508-1600 Golden Sara 02</t>
  </si>
  <si>
    <t>Cole Morton</t>
  </si>
  <si>
    <t>2506-0700 Gonzalez Alec 04</t>
  </si>
  <si>
    <t>Abigail Pierce</t>
  </si>
  <si>
    <t xml:space="preserve">2605-0700 Jackson Michelle 05 </t>
  </si>
  <si>
    <t>LXK_GwwwVSxgH6lour</t>
  </si>
  <si>
    <t>wendy23@yahoo.com</t>
  </si>
  <si>
    <t>John Padilla</t>
  </si>
  <si>
    <t>Jennifer Davis</t>
  </si>
  <si>
    <t xml:space="preserve">2506-1800 Adkins Steven &amp; Kevin 04 </t>
  </si>
  <si>
    <t>Teresa Martinez</t>
  </si>
  <si>
    <t>2603-0200 Garcia Joseph 08</t>
  </si>
  <si>
    <t>DKR_G8kxa0pvZytIbJ</t>
  </si>
  <si>
    <t>wardpaul@hotmail.com</t>
  </si>
  <si>
    <t>Joseph Stanton</t>
  </si>
  <si>
    <t>2512-1600 Thomas Melissa 02</t>
  </si>
  <si>
    <t>Lly_TgELtwjnegdm2x</t>
  </si>
  <si>
    <t>qcastaneda@gmail.com</t>
  </si>
  <si>
    <t>Cole Ferguson</t>
  </si>
  <si>
    <t>2508-0205 Orozco Tony 01</t>
  </si>
  <si>
    <t>DLt_PmFWGZALAoeIz1</t>
  </si>
  <si>
    <t>samuelwilliams@gmail.com</t>
  </si>
  <si>
    <t>Emily Martinez</t>
  </si>
  <si>
    <t>2508-1500 Woods Veronica 02</t>
  </si>
  <si>
    <t>ATE_Pa4ygo94opwg8q</t>
  </si>
  <si>
    <t>hhawkins@gmail.com</t>
  </si>
  <si>
    <t>Donna Burke</t>
  </si>
  <si>
    <t>2507-2100 Hernandez Bethany 04</t>
  </si>
  <si>
    <t>wTN_NQRnCWAPZuN8e2</t>
  </si>
  <si>
    <t>patricia64@gmail.com</t>
  </si>
  <si>
    <t>Brian Sullivan</t>
  </si>
  <si>
    <t>2507-1700 Hall David 04</t>
  </si>
  <si>
    <t>Kim Erickson</t>
  </si>
  <si>
    <t>jeremy00@gmail.com</t>
  </si>
  <si>
    <t>2609-0600 Matthews Michael 02</t>
  </si>
  <si>
    <t>vLV_Xqyl2DEzfftb5r</t>
  </si>
  <si>
    <t>lreynolds@gmail.com</t>
  </si>
  <si>
    <t>Kevin Tanner</t>
  </si>
  <si>
    <t>2507-2200 Johns Christine 01</t>
  </si>
  <si>
    <t>Kathleen Gonzalez</t>
  </si>
  <si>
    <t>ejohnson@hotmail.com</t>
  </si>
  <si>
    <t>Pam Bell</t>
  </si>
  <si>
    <t>2510-0800 Arias Bethany 01</t>
  </si>
  <si>
    <t>vLg_vVxte23h7sOQkW</t>
  </si>
  <si>
    <t>cynthia81@gmail.com</t>
  </si>
  <si>
    <t>mendozajohn@gmail.com</t>
  </si>
  <si>
    <t>Bdb_eL6KWSPtETeIV7</t>
  </si>
  <si>
    <t>tinakaiser@hotmail.com</t>
  </si>
  <si>
    <t>Robert Moore</t>
  </si>
  <si>
    <t>2506-2600 Andrade Jeremy 02</t>
  </si>
  <si>
    <t>2508-1000 Riddle Daniel 02</t>
  </si>
  <si>
    <t>ijB_Vgkvi74uHFV9yZ</t>
  </si>
  <si>
    <t>angela05@hotmail.com</t>
  </si>
  <si>
    <t>2604-0200 Holland Sheri 02</t>
  </si>
  <si>
    <t>2608-0300 Cunningham Veronica 10</t>
  </si>
  <si>
    <t>XWV_XXDJ8NTxVuP9UR</t>
  </si>
  <si>
    <t>edwardsnorma@gmail.com</t>
  </si>
  <si>
    <t>2701-0107 Stevenson Justin 01</t>
  </si>
  <si>
    <t>EfU_BrbAwH9Og7IVNT</t>
  </si>
  <si>
    <t>nicolelove@yahoo.com</t>
  </si>
  <si>
    <t>2512-1700 Rodriguez Natalie 02</t>
  </si>
  <si>
    <t>Fzi_sRqSiqIO4wogzV</t>
  </si>
  <si>
    <t>caitlinbaker@gmail.com</t>
  </si>
  <si>
    <t>2701-0106 Spencer Glen 01</t>
  </si>
  <si>
    <t>2604-0300 Lozano Javier 05</t>
  </si>
  <si>
    <t>Xvf_ukZi2YbTd3U77Z</t>
  </si>
  <si>
    <t>anthonywoods@gmail.com</t>
  </si>
  <si>
    <t>Michael Matthews</t>
  </si>
  <si>
    <t>2605-0800 Padilla John 04</t>
  </si>
  <si>
    <t>DjZ_yQUUavF2r5BAKa</t>
  </si>
  <si>
    <t>2701-0104 Gardner Sarah 01</t>
  </si>
  <si>
    <t>UPv_U73NBtRgeqSUvr</t>
  </si>
  <si>
    <t>2508-1101 Moore Brian 02</t>
  </si>
  <si>
    <t>iDP_aVrykievwN0xQf</t>
  </si>
  <si>
    <t>2506-2200 Harris Elijah 02</t>
  </si>
  <si>
    <t>2701-0111 Boyd Christopher 01</t>
  </si>
  <si>
    <t>2701-0109 Smith Grace 01</t>
  </si>
  <si>
    <t>2512-0500 Franklin Michael 02</t>
  </si>
  <si>
    <t>GBh_ThNnXbnEsSyfQK</t>
  </si>
  <si>
    <t>emily64@hotmail.com</t>
  </si>
  <si>
    <t>Michael Franklin</t>
  </si>
  <si>
    <t xml:space="preserve">2507-0100 Cain Gregory 06 </t>
  </si>
  <si>
    <t>kDp_UkyN3i6PxsHcCb</t>
  </si>
  <si>
    <t>barnettjoseph@hotmail.com</t>
  </si>
  <si>
    <t>Gregory Cain</t>
  </si>
  <si>
    <t>2508-0800 Golden Paula &amp; Gabriella 02</t>
  </si>
  <si>
    <t xml:space="preserve">2701-0110 Mendoza Kelly 01 </t>
  </si>
  <si>
    <t>2701-0102 Hernandez Reginald 01</t>
  </si>
  <si>
    <t>Daniel Riddle</t>
  </si>
  <si>
    <t>2509-2000 Allen Eugene &amp; Kimberly 02</t>
  </si>
  <si>
    <t>dol_fHDbEzd9TWN08a</t>
  </si>
  <si>
    <t>nrivera@gmail.com</t>
  </si>
  <si>
    <t>Eugene &amp; Kimberly Allen</t>
  </si>
  <si>
    <t>2505-1200 Rodriguez Brenda 02</t>
  </si>
  <si>
    <t>rUn_sYO3LXUk92CVf3</t>
  </si>
  <si>
    <t>jacksonjennifer@gmail.com</t>
  </si>
  <si>
    <t>Brenda Rodriguez</t>
  </si>
  <si>
    <t>2602-0100 Carlson Jessica 04</t>
  </si>
  <si>
    <t>TYg_WdlRkenpmw84Nw</t>
  </si>
  <si>
    <t>waltersjon@hotmail.com</t>
  </si>
  <si>
    <t>Jessica Carlson</t>
  </si>
  <si>
    <t xml:space="preserve">2507-1100 Barron Emma 02 </t>
  </si>
  <si>
    <t>hNr_xMJdwsEwSdoQ9R</t>
  </si>
  <si>
    <t>james28@yahoo.com</t>
  </si>
  <si>
    <t>Emma Barron</t>
  </si>
  <si>
    <t>Buckley Scott</t>
  </si>
  <si>
    <t>cEi_gGlwZp7av8XGnS</t>
  </si>
  <si>
    <t>â stephenfuller@hotmail.com</t>
  </si>
  <si>
    <t>Brent Allen</t>
  </si>
  <si>
    <t>2506-1500 Clark Pam 05</t>
  </si>
  <si>
    <t>LsW_KmrjvQm9a9efR1</t>
  </si>
  <si>
    <t>haledavid@yahoo.com</t>
  </si>
  <si>
    <t>Pam Clark</t>
  </si>
  <si>
    <t>2506-0801 Cannon Michael 01</t>
  </si>
  <si>
    <t>NZA_cyR8hGTmBONpIL</t>
  </si>
  <si>
    <t>mholmes@hotmail.com</t>
  </si>
  <si>
    <t>Danny Patrick</t>
  </si>
  <si>
    <t>2609-0700 Vargas Maria 02</t>
  </si>
  <si>
    <t>rtK_PoTeIKLvaiApV9</t>
  </si>
  <si>
    <t>hboone@hotmail.com</t>
  </si>
  <si>
    <t>Gabriela Peck</t>
  </si>
  <si>
    <t>EwH_p2sr4cSjRi1B0k</t>
  </si>
  <si>
    <t>josephjaime@hotmail.com</t>
  </si>
  <si>
    <t>Gabriela &amp; Jacqueline Morse</t>
  </si>
  <si>
    <t>aBQ_WC2LqRCH5mvEUQ</t>
  </si>
  <si>
    <t>fwilson@hotmail.com</t>
  </si>
  <si>
    <t>Patricia Gonzales</t>
  </si>
  <si>
    <t>2508-1800 Sparks Heather 04</t>
  </si>
  <si>
    <t>NNp_UeRLtmr6u2t9S5</t>
  </si>
  <si>
    <t>castilloisaac@gmail.com</t>
  </si>
  <si>
    <t>Kristina Smith</t>
  </si>
  <si>
    <t>2509-2300 Burns Madison 02</t>
  </si>
  <si>
    <t>yDO_HzpBKhgSiI8Z99</t>
  </si>
  <si>
    <t>kirsten87@gmail.com</t>
  </si>
  <si>
    <t>Jonathan Brooks</t>
  </si>
  <si>
    <t>2508-1400 Atkinson Jose 03</t>
  </si>
  <si>
    <t>pbU_zyTZMaPkr8Srlx</t>
  </si>
  <si>
    <t>anita61@gmail.com</t>
  </si>
  <si>
    <t>2512-0501 Lyons Henry 02</t>
  </si>
  <si>
    <t>tkQ_nKLU867RXBuzum</t>
  </si>
  <si>
    <t>hallamanda@yahoo.com</t>
  </si>
  <si>
    <t>Frank Barnes</t>
  </si>
  <si>
    <t>vru_ITckD5V1kdeUdy</t>
  </si>
  <si>
    <t>cjones@gmail.com</t>
  </si>
  <si>
    <t>2606-0300 Daniel Felicia 04</t>
  </si>
  <si>
    <t>Gey_f6nTExWAmDz4oY</t>
  </si>
  <si>
    <t>michellecox@hotmail.com</t>
  </si>
  <si>
    <t>Janice Davis</t>
  </si>
  <si>
    <t>cCf_U8bH2pSXVcfWuY</t>
  </si>
  <si>
    <t>kristy63@hotmail.com</t>
  </si>
  <si>
    <t>Jacqueline &amp; Darlene Rodriguez</t>
  </si>
  <si>
    <t>dAT_sOSVLGHQb0HDpx</t>
  </si>
  <si>
    <t>yhart@hotmail.com</t>
  </si>
  <si>
    <t>Luis &amp; Anthony Moore</t>
  </si>
  <si>
    <t xml:space="preserve">2701-0112 Taylor Jesus 01 </t>
  </si>
  <si>
    <t>WRW_ZTqe5kmV1RMVzI</t>
  </si>
  <si>
    <t>jperez@hotmail.com</t>
  </si>
  <si>
    <t>Jennifer Byrd</t>
  </si>
  <si>
    <t>nkl_GLKJDCpvO39UAo</t>
  </si>
  <si>
    <t>ghernandez@hotmail.com</t>
  </si>
  <si>
    <t>Scott Schwartz</t>
  </si>
  <si>
    <t>2506-2700 Malone Maria 04</t>
  </si>
  <si>
    <t>jqz_OFFWvjdyL6VObC</t>
  </si>
  <si>
    <t>johnnydavis@hotmail.com</t>
  </si>
  <si>
    <t>Selena Evans</t>
  </si>
  <si>
    <t>2508-2100 Cooper Bradley 04</t>
  </si>
  <si>
    <t>DkJ_CmXgPD9Umgo222</t>
  </si>
  <si>
    <t>kwilson@yahoo.com</t>
  </si>
  <si>
    <t>Adam Gonzales</t>
  </si>
  <si>
    <t>2512-0503 Lyons David &amp; Richard</t>
  </si>
  <si>
    <t>mjt_gDIwoJzmVUjOEN</t>
  </si>
  <si>
    <t>schneiderbrian@hotmail.com</t>
  </si>
  <si>
    <t>Sean Bush</t>
  </si>
  <si>
    <t xml:space="preserve">2606-0200 Wright Kevin 05 </t>
  </si>
  <si>
    <t>2508-2200 Keith Cynthia 09</t>
  </si>
  <si>
    <t>qdS_L8OYCN9QsIUztD</t>
  </si>
  <si>
    <t>timothydavidson@hotmail.com</t>
  </si>
  <si>
    <t>Jean James Carter</t>
  </si>
  <si>
    <t>Lisa Erickson</t>
  </si>
  <si>
    <t>2507-1300 Moore Robert &amp; Sheila 02</t>
  </si>
  <si>
    <t>Kimberly Lopez</t>
  </si>
  <si>
    <t xml:space="preserve">2509-0201 Cole Timothy 02 </t>
  </si>
  <si>
    <t>QoW_MRzCX4BPQL3uFS</t>
  </si>
  <si>
    <t>nicholas66@yahoo.com</t>
  </si>
  <si>
    <t>2701-0113 Christian John 01</t>
  </si>
  <si>
    <t>HGC_eNaXg6K3b61kLv</t>
  </si>
  <si>
    <t>david65@gmail.com</t>
  </si>
  <si>
    <t>Matthew Rose</t>
  </si>
  <si>
    <t>2507-0900 Black Christopher 11</t>
  </si>
  <si>
    <t>gPu_Et9dKdQFehXm0Q</t>
  </si>
  <si>
    <t>allisonbullock@yahoo.com</t>
  </si>
  <si>
    <t>Melissa Smith</t>
  </si>
  <si>
    <t xml:space="preserve">2506-2901 Castaneda Jennifer 01 </t>
  </si>
  <si>
    <t>wvN_QPglTpMAhhaSX9</t>
  </si>
  <si>
    <t>christopher87@gmail.com</t>
  </si>
  <si>
    <t>Raymond Austin</t>
  </si>
  <si>
    <t>2506-2900 Jenkins Allen 01</t>
  </si>
  <si>
    <t>IHn_tPSr65viKILZVj</t>
  </si>
  <si>
    <t>johnsonkelly@hotmail.com</t>
  </si>
  <si>
    <t>Richard Bradley</t>
  </si>
  <si>
    <t>2506-2400 Terrell John 02</t>
  </si>
  <si>
    <t>Ulz_RSR4ltM1nvklKK</t>
  </si>
  <si>
    <t>frussell@gmail.com</t>
  </si>
  <si>
    <t>Sheri Harris</t>
  </si>
  <si>
    <t>2508-0700 Copeland Michael &amp; Donna 02</t>
  </si>
  <si>
    <t>deF_T6TB118PH4cTWD</t>
  </si>
  <si>
    <t>heatherkey@gmail.com</t>
  </si>
  <si>
    <t>Jimmy Cabrera</t>
  </si>
  <si>
    <t xml:space="preserve">2512-1900 Long Christopher 02 </t>
  </si>
  <si>
    <t>gUU_LSRYgieDa6R01R</t>
  </si>
  <si>
    <t>susan17@yahoo.com</t>
  </si>
  <si>
    <t xml:space="preserve">2509-1700 Burke Donna 01  </t>
  </si>
  <si>
    <t>oly_lW50UIAkKcgEeE</t>
  </si>
  <si>
    <t>erikawalker@yahoo.com</t>
  </si>
  <si>
    <t>Carla Williams</t>
  </si>
  <si>
    <t>2512-0701 Bright Amy 01</t>
  </si>
  <si>
    <t>lVl_OM2Hd9bfBIt8ly</t>
  </si>
  <si>
    <t>tarasingh@yahoo.com</t>
  </si>
  <si>
    <t xml:space="preserve">2508-2000 Nguyen Stanley 01 </t>
  </si>
  <si>
    <t>ACQ_sEHRm66mBp8i8Z</t>
  </si>
  <si>
    <t>okim@hotmail.com</t>
  </si>
  <si>
    <t>Maria Malone</t>
  </si>
  <si>
    <t>2508-2001 Hardin Bobby 01</t>
  </si>
  <si>
    <t>UQA_ohGOX8SDBLoF96</t>
  </si>
  <si>
    <t>robert69@hotmail.com</t>
  </si>
  <si>
    <t>Bethany Hickman</t>
  </si>
  <si>
    <t>2509-0301 Anderson Gabriela 02</t>
  </si>
  <si>
    <t>KPL_qqgPn9vlt8K0w9</t>
  </si>
  <si>
    <t>bellkimberly@gmail.com</t>
  </si>
  <si>
    <t>2509-1701 Gomez Stacy 01</t>
  </si>
  <si>
    <t>vJP_PP8nSfUorH4bLC</t>
  </si>
  <si>
    <t>eayers@yahoo.com</t>
  </si>
  <si>
    <t>2507-2000 Evans Selena 05</t>
  </si>
  <si>
    <t>2602-0200 Wood Calvin 02</t>
  </si>
  <si>
    <t>JSl_iNJ6CSV8Qefsm3</t>
  </si>
  <si>
    <t>vbishop@yahoo.com</t>
  </si>
  <si>
    <t>2506-2300 Smith Kristina 06</t>
  </si>
  <si>
    <t>2509-0300 Haynes Sean 02</t>
  </si>
  <si>
    <t>xrQ_EAZjejfKWmOHiN</t>
  </si>
  <si>
    <t>levi62@yahoo.com</t>
  </si>
  <si>
    <t>kVT_thGFGk35a6YdbF</t>
  </si>
  <si>
    <t>ronaldbrown@gmail.com</t>
  </si>
  <si>
    <t>2509-0200 Smith Samantha 02</t>
  </si>
  <si>
    <t>Cbr_LS3dXYwTOMsWiq</t>
  </si>
  <si>
    <t>mallen@gmail.com</t>
  </si>
  <si>
    <t>2509-1400 Sanchez Eric 02</t>
  </si>
  <si>
    <t>IhM_alweTpkJ9Xnra8</t>
  </si>
  <si>
    <t>moralesashley@yahoo.com</t>
  </si>
  <si>
    <t>2507-1400 Sullivan Brian 02</t>
  </si>
  <si>
    <t>2509-1600 Campbell Elijah 02</t>
  </si>
  <si>
    <t>WqJ_mZzPDMpXvII7kW</t>
  </si>
  <si>
    <t>kschmidt@yahoo.com</t>
  </si>
  <si>
    <t>2609-0800 Cole Melissa &amp; Kristen 02</t>
  </si>
  <si>
    <t>CTU_IWMmzyytY6iOqS</t>
  </si>
  <si>
    <t>robert32@gmail.com</t>
  </si>
  <si>
    <t>2502-0203 Gallagher Ashley 02</t>
  </si>
  <si>
    <t>Kse_pN4MlSmwli5Y2U</t>
  </si>
  <si>
    <t>uromero@yahoo.com</t>
  </si>
  <si>
    <t>2509-0400 Morse Gabriela &amp; Jacqueline 02</t>
  </si>
  <si>
    <t>2509-1200 Vaughn Steven 01</t>
  </si>
  <si>
    <t>Hhe_mIe91VjRj4xkTQ</t>
  </si>
  <si>
    <t>zcooper@gmail.com</t>
  </si>
  <si>
    <t>2508-0701 Schwartz Samantha 02</t>
  </si>
  <si>
    <t>PIT_b4duDVkETeqrQJ</t>
  </si>
  <si>
    <t>yjones@yahoo.com</t>
  </si>
  <si>
    <t>2507-1900 Andrade Leslie 02</t>
  </si>
  <si>
    <t>Wto_kQD9BqMjLtt39d</t>
  </si>
  <si>
    <t>mchavez@yahoo.com</t>
  </si>
  <si>
    <t>Leslie Andrade</t>
  </si>
  <si>
    <t>2507-0800 Erickson Kim 02</t>
  </si>
  <si>
    <t>cOu_HrKudg0ZwCl8lW</t>
  </si>
  <si>
    <t>danny25@yahoo.com</t>
  </si>
  <si>
    <t>2509-2500 Simon Christopher 04</t>
  </si>
  <si>
    <t>Cwx_iApeq6v9BJQCJi</t>
  </si>
  <si>
    <t>phubbard@gmail.com</t>
  </si>
  <si>
    <t>Christopher Simon</t>
  </si>
  <si>
    <t>2512-2000 Ortiz Stacey 14</t>
  </si>
  <si>
    <t>oPA_magJ4Psht4CBP0</t>
  </si>
  <si>
    <t>hickmanalan@yahoo.com</t>
  </si>
  <si>
    <t>Stacey Ortiz</t>
  </si>
  <si>
    <t>2509-1300 Cain Brenda 02</t>
  </si>
  <si>
    <t>khA_cLYT4XzkDtIRZX</t>
  </si>
  <si>
    <t>donald19@hotmail.com</t>
  </si>
  <si>
    <t>Brenda Cain</t>
  </si>
  <si>
    <t>2509-0202 Schaefer Steve 02</t>
  </si>
  <si>
    <t>xWy_wOA7qwoLVtdfp7</t>
  </si>
  <si>
    <t>yumichelle@yahoo.com</t>
  </si>
  <si>
    <t>Steve Schaefer</t>
  </si>
  <si>
    <t>2508-1200 Tanner Kevin 02</t>
  </si>
  <si>
    <t>YHD_xcznEOqte1nNs1</t>
  </si>
  <si>
    <t>plamb@gmail.com</t>
  </si>
  <si>
    <t>2509-0500 Allen Brian 02</t>
  </si>
  <si>
    <t>NGo_WXUY7At3UAlkXz</t>
  </si>
  <si>
    <t>adrian85@yahoo.com</t>
  </si>
  <si>
    <t>Brian Allen</t>
  </si>
  <si>
    <t>2509-2200 Erickson Lisa 04</t>
  </si>
  <si>
    <t>sOH_w0xzWefJSczrSD</t>
  </si>
  <si>
    <t>robert95@gmail.com</t>
  </si>
  <si>
    <t>2509-2500 Jones Jasmin &amp; Christopher 02</t>
  </si>
  <si>
    <t>FTJ_dmQFlLjwrj1sPb</t>
  </si>
  <si>
    <t>yvasquez@yahoo.com</t>
  </si>
  <si>
    <t>Bonilla-Young</t>
  </si>
  <si>
    <t>Tony Orozco</t>
  </si>
  <si>
    <t>Bobby Hardin</t>
  </si>
  <si>
    <t>Stanley Nguyen</t>
  </si>
  <si>
    <t>2509-1900 Aguilar Glen 02</t>
  </si>
  <si>
    <t>Oue_aLmIgy8T8xU0eZ</t>
  </si>
  <si>
    <t>jacobsonjames@gmail.com</t>
  </si>
  <si>
    <t>Glen Aguilar</t>
  </si>
  <si>
    <t xml:space="preserve">2509-0901 Conner David 01 </t>
  </si>
  <si>
    <t>wsb_e37wac6DYIBIKn</t>
  </si>
  <si>
    <t>melanievalentine@gmail.com</t>
  </si>
  <si>
    <t>David Conner</t>
  </si>
  <si>
    <t>2606-0400 Walls Adrian 09</t>
  </si>
  <si>
    <t>vdi_VW01geix57RJuo</t>
  </si>
  <si>
    <t>qhill@hotmail.com</t>
  </si>
  <si>
    <t>Adrian Walls</t>
  </si>
  <si>
    <t>ZNO_P24VcXFcARqLTK</t>
  </si>
  <si>
    <t>zconley@gmail.com</t>
  </si>
  <si>
    <t>Madison Burns</t>
  </si>
  <si>
    <t>Jennifer Castaneda</t>
  </si>
  <si>
    <t>Allen Jenkins</t>
  </si>
  <si>
    <t>2509-0900 Rocha Gregory 02</t>
  </si>
  <si>
    <t>oXR_Q7D1wMqtbjOkCM</t>
  </si>
  <si>
    <t>karen54@hotmail.com</t>
  </si>
  <si>
    <t>Gregory Rocha</t>
  </si>
  <si>
    <t>2509-1100 Todd Jacob 02</t>
  </si>
  <si>
    <t>jho_LT2b6iLRtc7gq5</t>
  </si>
  <si>
    <t xml:space="preserve"> 2508-0203 Martin Joshua 02</t>
  </si>
  <si>
    <t>hsM_ZWE8cbnIjKnTxh</t>
  </si>
  <si>
    <t>2509-0600 Blackwell Christine 02</t>
  </si>
  <si>
    <t>FCi_PzVRa8uhITmwRR</t>
  </si>
  <si>
    <t>2509-1800 Reese Kyle &amp; Cheryl 02</t>
  </si>
  <si>
    <t>QJa_LU6UTVIS5QttZU</t>
  </si>
  <si>
    <t>2509-0501 Martin Kenneth 02</t>
  </si>
  <si>
    <t>iPl_bPIQr3HftgdgQr</t>
  </si>
  <si>
    <t>2605-0901 Stevenson Justin 02</t>
  </si>
  <si>
    <t>2508-0201 Haynes Raymond Patricia 02</t>
  </si>
  <si>
    <t>PMj_KOcLADgDmOXAkb</t>
  </si>
  <si>
    <t>2508-0202 Henry John 02</t>
  </si>
  <si>
    <t>EOz_YIqshh3xco0pTQ</t>
  </si>
  <si>
    <t>2509-2400 Cabrera Jimmy 01</t>
  </si>
  <si>
    <t>eNW_bY8C5GAmO3WEHq</t>
  </si>
  <si>
    <t>2512-0300 Mcclain Becky 05</t>
  </si>
  <si>
    <t>arA_l4PQTWOp47seeC</t>
  </si>
  <si>
    <t>Wilson Bradley</t>
  </si>
  <si>
    <t>kID_lZEJPkBzpWhJp1</t>
  </si>
  <si>
    <t>2608-0400 Gutierrez Laura &amp; Monica 02</t>
  </si>
  <si>
    <t>BEh_gT55yYwXPSzDfY</t>
  </si>
  <si>
    <t>2512-0200 Lester Rebecca 06</t>
  </si>
  <si>
    <t>mBt_AYbYOsNMeJiA8N</t>
  </si>
  <si>
    <t>2508-0204 Padilla John 02</t>
  </si>
  <si>
    <t>2510-0600 Allen Raymond &amp; Christopher 02</t>
  </si>
  <si>
    <t>fIX_mhgW9D6o1SPeiF</t>
  </si>
  <si>
    <t>2509-1000 Ellis Mia 02</t>
  </si>
  <si>
    <t>xbu_U72yLMtk9xjldB</t>
  </si>
  <si>
    <t>plloyd@gmail.com</t>
  </si>
  <si>
    <t>Mia Ellis</t>
  </si>
  <si>
    <t>2510-0400 Davis Elijah 02</t>
  </si>
  <si>
    <t>BFF_M3Uha0rhnciv8p</t>
  </si>
  <si>
    <t>xpeters@hotmail.com</t>
  </si>
  <si>
    <t>Elijah Davis</t>
  </si>
  <si>
    <t>2508-1100 Austin Raymond 02</t>
  </si>
  <si>
    <t>AuU_KzZdpQ10Dyd6Qw</t>
  </si>
  <si>
    <t>justinsnow@yahoo.com</t>
  </si>
  <si>
    <t xml:space="preserve">2511-0100 Wade Teresa 09 </t>
  </si>
  <si>
    <t>cnj_ioi6b9WjEHUYwT</t>
  </si>
  <si>
    <t>jhodge@yahoo.com</t>
  </si>
  <si>
    <t>Teresa Wade</t>
  </si>
  <si>
    <t xml:space="preserve">2508-0301 Mitchell Kevin 02 </t>
  </si>
  <si>
    <t>Nax_biILkLMs08IaGy</t>
  </si>
  <si>
    <t>mdavis@gmail.com</t>
  </si>
  <si>
    <t>Kevin Mitchell</t>
  </si>
  <si>
    <t>2510-0301 Stewart Michelle 01</t>
  </si>
  <si>
    <t>OZx_SmuMRXBs6laPFV</t>
  </si>
  <si>
    <t>xhanson@hotmail.com</t>
  </si>
  <si>
    <t>Michelle Stewart</t>
  </si>
  <si>
    <t>Justin Matthews</t>
  </si>
  <si>
    <t>2508-0304 Gonzales Patricia 02</t>
  </si>
  <si>
    <t xml:space="preserve">2508-0303 Ferguson David 02 </t>
  </si>
  <si>
    <t>jQa_pDSTMfVe4FYzbT</t>
  </si>
  <si>
    <t>David Ferguson</t>
  </si>
  <si>
    <t>2601-0500 Harrison Nancy 02</t>
  </si>
  <si>
    <t>Plh_IGKYe2Gh6GkRyw</t>
  </si>
  <si>
    <t>xsanchez@hotmail.com</t>
  </si>
  <si>
    <t>Nancy Harrison</t>
  </si>
  <si>
    <t>2608-0500 Lara Stephanie 02</t>
  </si>
  <si>
    <t>qDZ_AZ7TNDlt5pThpw</t>
  </si>
  <si>
    <t>millerdamon@gmail.com</t>
  </si>
  <si>
    <t>Stephanie Lara</t>
  </si>
  <si>
    <t>coreybrown@gmail.com</t>
  </si>
  <si>
    <t>Christine Blackwell</t>
  </si>
  <si>
    <t>2606-0500 Wilson Kevin 05</t>
  </si>
  <si>
    <t>JoN_PnMjy8Eu7TexUz</t>
  </si>
  <si>
    <t>jennifer56@yahoo.com</t>
  </si>
  <si>
    <t>Kevin Wilson</t>
  </si>
  <si>
    <t>2701-0117 Gillespie Laura Michael 01</t>
  </si>
  <si>
    <t>wff_OVcWViypocqEmc</t>
  </si>
  <si>
    <t>fisherryan@hotmail.com</t>
  </si>
  <si>
    <t>Michael Kendra Roberts</t>
  </si>
  <si>
    <t>2701-0116 Terrell Derek Vanessa Kristina 01</t>
  </si>
  <si>
    <t>CaP_VLO1yG57W5k7zc</t>
  </si>
  <si>
    <t>lamlinda@gmail.com</t>
  </si>
  <si>
    <t>Kristina Derek Hale</t>
  </si>
  <si>
    <t>2512-0700 Davis Jennifer 09</t>
  </si>
  <si>
    <t>miN_RYQAOIqPvXqgpM</t>
  </si>
  <si>
    <t>hicksmegan@gmail.com</t>
  </si>
  <si>
    <t>2508-03205 Moore Luis &amp; Anthony 02</t>
  </si>
  <si>
    <t>Bethany Arias</t>
  </si>
  <si>
    <t>2510-0100 Davis Douglas 02</t>
  </si>
  <si>
    <t>HYX_PnVAbKB2yvGLzg</t>
  </si>
  <si>
    <t>dixoncarla@yahoo.com</t>
  </si>
  <si>
    <t>Douglas Davis</t>
  </si>
  <si>
    <t>Veronica Cunningham</t>
  </si>
  <si>
    <t>Lori Moreno</t>
  </si>
  <si>
    <t>2510-0500 Blackwell James &amp; Luis 02</t>
  </si>
  <si>
    <t>kSI_zMpkYQEMNvcuKv</t>
  </si>
  <si>
    <t>johnsonmegan@yahoo.com</t>
  </si>
  <si>
    <t>James Blackwell</t>
  </si>
  <si>
    <t>2701-0115 Ortiz Kim 01</t>
  </si>
  <si>
    <t>aWq_ZOA6UIkl65HhLH</t>
  </si>
  <si>
    <t>cathy73@hotmail.com</t>
  </si>
  <si>
    <t>Kim Ortiz</t>
  </si>
  <si>
    <t xml:space="preserve">2610-0100 Ward Deborah 02 </t>
  </si>
  <si>
    <t>XpV_qSx45glKYzaLtp</t>
  </si>
  <si>
    <t>jimenezmichael@hotmail.com</t>
  </si>
  <si>
    <t>Deborah Ward</t>
  </si>
  <si>
    <t>2609-0900 Johnson William 01</t>
  </si>
  <si>
    <t>wjn_TEBPYQTqLiKhPr</t>
  </si>
  <si>
    <t>lyonspaul@gmail.com</t>
  </si>
  <si>
    <t>William Johnson</t>
  </si>
  <si>
    <t>2510-0700 Bishop Joseph Carolyn 02</t>
  </si>
  <si>
    <t>koa_dMw9gLHpFpbekR</t>
  </si>
  <si>
    <t>pgonzales@hotmail.com</t>
  </si>
  <si>
    <t>Joseph Bishop</t>
  </si>
  <si>
    <t>2508-0302 Anderson Emily &amp; Elizabeth 02</t>
  </si>
  <si>
    <t>aRK_IoxM1LMTMTnqBB</t>
  </si>
  <si>
    <t>deborah06@yahoo.com</t>
  </si>
  <si>
    <t>Emily &amp; Elizabeth Anderson</t>
  </si>
  <si>
    <t>2607-0300 Allen Ashley 02</t>
  </si>
  <si>
    <t>uIg_Ke6c11ytgebHfr</t>
  </si>
  <si>
    <t>hinesjoshua@hotmail.com</t>
  </si>
  <si>
    <t>Ashley Allen</t>
  </si>
  <si>
    <t>yujennifer@yahoo.com</t>
  </si>
  <si>
    <t>Raymond Allen</t>
  </si>
  <si>
    <t>2607-0400 Decker Jill 02</t>
  </si>
  <si>
    <t>hKe_TgnKNWWanPlrbi</t>
  </si>
  <si>
    <t>kathryn96@gmail.com</t>
  </si>
  <si>
    <t>Jill Decker</t>
  </si>
  <si>
    <t>2607-0301 Lara Matthew 02</t>
  </si>
  <si>
    <t>IjD_apcsisePk1tzGd</t>
  </si>
  <si>
    <t>jessicasullivan@hotmail.com</t>
  </si>
  <si>
    <t>Matthew Lara</t>
  </si>
  <si>
    <t>2605-1000 Miller Eugene 02</t>
  </si>
  <si>
    <t>yUm_PfrceiJYPsGVvO</t>
  </si>
  <si>
    <t>dpierce@hotmail.com</t>
  </si>
  <si>
    <t>Eugene Miller</t>
  </si>
  <si>
    <t>Wayne Smith</t>
  </si>
  <si>
    <t>2607-0302 Best Jill 02</t>
  </si>
  <si>
    <t>EaU_vjhaQHDMlzohQx</t>
  </si>
  <si>
    <t>imartinez@hotmail.com</t>
  </si>
  <si>
    <t>Jill Best</t>
  </si>
  <si>
    <t>Donna Copeland</t>
  </si>
  <si>
    <t>2510-0201 Long Alexander 02</t>
  </si>
  <si>
    <t>fbA_x224FnmDjxEMLc</t>
  </si>
  <si>
    <t>rivasautumn@yahoo.com</t>
  </si>
  <si>
    <t>Alexander Long</t>
  </si>
  <si>
    <t>2607-0500 Long Sabrina 04</t>
  </si>
  <si>
    <t>tUK_xETsWNUegPT92H</t>
  </si>
  <si>
    <t>amybonilla@yahoo.com</t>
  </si>
  <si>
    <t>Sabrina Long</t>
  </si>
  <si>
    <t>2605-1100 Mitchell Janice 02</t>
  </si>
  <si>
    <t>IfD_QZJwgaqiTg1SQC</t>
  </si>
  <si>
    <t>gwells@hotmail.com</t>
  </si>
  <si>
    <t>Janice Mitchell</t>
  </si>
  <si>
    <t>2508-0400 Harris Sheri 04</t>
  </si>
  <si>
    <t>RLj_HsiP9pIByyKqLI</t>
  </si>
  <si>
    <t>yali@hotmail.com</t>
  </si>
  <si>
    <t>Cynthia Keith</t>
  </si>
  <si>
    <t>2510-0200 Mendoza Glen 02</t>
  </si>
  <si>
    <t>ZPT_T32cbQ2OnWdUPd</t>
  </si>
  <si>
    <t>david97@yahoo.com</t>
  </si>
  <si>
    <t>Glen Mendoza</t>
  </si>
  <si>
    <t>Ngw_j7OUKIJ9IKsk5Q</t>
  </si>
  <si>
    <t>jennifergray@gmail.com</t>
  </si>
  <si>
    <t>Bradley Cooper</t>
  </si>
  <si>
    <t>2512-1100 Allen Sheri 04</t>
  </si>
  <si>
    <t>puI_BrbsM1BwUe3mt3</t>
  </si>
  <si>
    <t>gsims@hotmail.com</t>
  </si>
  <si>
    <t>Sheri Allen</t>
  </si>
  <si>
    <t>Jose Atkinson</t>
  </si>
  <si>
    <t>2608-0600 Gonzalez Lisa 02</t>
  </si>
  <si>
    <t>Npk_VshuCLswSRWTWO</t>
  </si>
  <si>
    <t>poolewilliam@gmail.com</t>
  </si>
  <si>
    <t>Lisa Gonzalez</t>
  </si>
  <si>
    <t>2608-0601 Cooper Gregory &amp; Melissa 02</t>
  </si>
  <si>
    <t>aij_xjfRvQJ4t1X7xj</t>
  </si>
  <si>
    <t>donnaanderson@hotmail.com</t>
  </si>
  <si>
    <t>Gregory &amp; Melissa Cooper</t>
  </si>
  <si>
    <t>2608-0602 Burton Frederick &amp; Thomas 02</t>
  </si>
  <si>
    <t>Qwg_GlvaiZyHGwmihF</t>
  </si>
  <si>
    <t>rodneymcfarland@yahoo.com</t>
  </si>
  <si>
    <t>Frederick &amp; Thomas Burton</t>
  </si>
  <si>
    <t xml:space="preserve">2606-0600 Ryan Shirley 05 </t>
  </si>
  <si>
    <t>vZI_PFqHK7QSReYXhF</t>
  </si>
  <si>
    <t>lisacardenas@gmail.com</t>
  </si>
  <si>
    <t>Shirley Ryan</t>
  </si>
  <si>
    <t>Veronica Woods</t>
  </si>
  <si>
    <t>2605-1200 Warner Thomas 01</t>
  </si>
  <si>
    <t>tsJ_kz5pGBbUrZ7jd9</t>
  </si>
  <si>
    <t>rebeccaking@gmail.com</t>
  </si>
  <si>
    <t>Thomas Warner</t>
  </si>
  <si>
    <t>jasmine54@hotmail.com</t>
  </si>
  <si>
    <t>Kyle Reese</t>
  </si>
  <si>
    <t xml:space="preserve">2512-2100 Summers Elizabeth 04 </t>
  </si>
  <si>
    <t>Xzt_jEG4pqvtDYMG4P</t>
  </si>
  <si>
    <t>smitherin@hotmail.com</t>
  </si>
  <si>
    <t>Elizabeth Summers</t>
  </si>
  <si>
    <t>2511-0400 Young Brittany 10</t>
  </si>
  <si>
    <t>Eql_cQ64Wgu8Tt3AxI</t>
  </si>
  <si>
    <t>robert52@hotmail.com</t>
  </si>
  <si>
    <t>Brittany Young</t>
  </si>
  <si>
    <t>2701-0101 Mclaughlin Joshua 01</t>
  </si>
  <si>
    <t>Twb_lmmmYoRkFOI9Sr</t>
  </si>
  <si>
    <t>clarkvicki@gmail.com</t>
  </si>
  <si>
    <t>Joshua Benjamin Mclaughlin</t>
  </si>
  <si>
    <t>2609-1000 Marquez Rebecca 02</t>
  </si>
  <si>
    <t>dWT_BGSkfRxKLhhoqF</t>
  </si>
  <si>
    <t>edward88@gmail.com</t>
  </si>
  <si>
    <t>Rebecca Marquez</t>
  </si>
  <si>
    <t>2512-2200 Hernandez Ruben 02</t>
  </si>
  <si>
    <t>byw_eAadetIIcFFc95</t>
  </si>
  <si>
    <t>Ruben Hernandez</t>
  </si>
  <si>
    <t>Elijah Campbell</t>
  </si>
  <si>
    <t>jessicabrown@gmail.com</t>
  </si>
  <si>
    <t>Gregory Willis</t>
  </si>
  <si>
    <t>2606-0700 Stevenson Justin 01</t>
  </si>
  <si>
    <t>Timothy Cole</t>
  </si>
  <si>
    <t>Ashley Gallagher</t>
  </si>
  <si>
    <t>Shirley Hernandez</t>
  </si>
  <si>
    <t>cjordan@gmail.com</t>
  </si>
  <si>
    <t>2701-0100 Porter Sally Kimberly 02</t>
  </si>
  <si>
    <t>fsR_GxZR6Whu5xBmmB</t>
  </si>
  <si>
    <t>jennifersimmons@yahoo.com</t>
  </si>
  <si>
    <t>Kimberly Wendy Arias</t>
  </si>
  <si>
    <t>2608-0604 Hernandez Gabriela &amp; Denise  02</t>
  </si>
  <si>
    <t>HkS_uNycPkrIGEPs2O</t>
  </si>
  <si>
    <t>taylorjustin@hotmail.com</t>
  </si>
  <si>
    <t>Gabriela &amp; Denise Hernandez</t>
  </si>
  <si>
    <t>2605-0600 Bradley Richard 04</t>
  </si>
  <si>
    <t>Wlk_pgnvzGMSmSXiV9</t>
  </si>
  <si>
    <t>amber07@gmail.com</t>
  </si>
  <si>
    <t xml:space="preserve">2608-0300 Lopez Kimberly 02 </t>
  </si>
  <si>
    <t>xpT_vbi1jbGzlrLp1R</t>
  </si>
  <si>
    <t>hayesalicia@gmail.com</t>
  </si>
  <si>
    <t>2609-0102 Nelson Alexis 02</t>
  </si>
  <si>
    <t>Lnf_dzQ0WzR9jykxZd</t>
  </si>
  <si>
    <t>jonathan76@yahoo.com</t>
  </si>
  <si>
    <t>2609-0100 Smith Jennifer 02</t>
  </si>
  <si>
    <t>ily_nxqXd8lNBn0ieC</t>
  </si>
  <si>
    <t>kristinlam@hotmail.com</t>
  </si>
  <si>
    <t>2512-0400 Osborne Maria 10</t>
  </si>
  <si>
    <t>KCw_wEtPDU2pJVcFNp</t>
  </si>
  <si>
    <t>barronwilliam@gmail.com</t>
  </si>
  <si>
    <t>2605-1300 Cross Shelia 11</t>
  </si>
  <si>
    <t>RVb_VJANnyDKoP4IIi</t>
  </si>
  <si>
    <t>wilkinsontracy@yahoo.com</t>
  </si>
  <si>
    <t>2609-0010 Ingram Bradley Danny 02</t>
  </si>
  <si>
    <t>kKT_Oxsu2GEF5FA3px</t>
  </si>
  <si>
    <t>pricesabrina@gmail.com</t>
  </si>
  <si>
    <t>2605-0200 Martinez Emily 02</t>
  </si>
  <si>
    <t>dir_zgw767uQtFssVS</t>
  </si>
  <si>
    <t>kathrynwilkinson@gmail.com</t>
  </si>
  <si>
    <t>2608-0800 Wright Nancy 02</t>
  </si>
  <si>
    <t>NqI_lAW8DPsyluF06F</t>
  </si>
  <si>
    <t>perezjoseph@yahoo.com</t>
  </si>
  <si>
    <t>2605-0400 Riley David 04</t>
  </si>
  <si>
    <t>zib_xzlEsGLXms3yZu</t>
  </si>
  <si>
    <t>jeffrey60@gmail.com</t>
  </si>
  <si>
    <t xml:space="preserve">2606-0800 Long Christopher 02 </t>
  </si>
  <si>
    <t>Dcu_KHA8cz479TEkhT</t>
  </si>
  <si>
    <t>phillipsashley@gmail.com</t>
  </si>
  <si>
    <t>2701-0118 Mendoza Jacqueline 01</t>
  </si>
  <si>
    <t>mCf_QTb175O3gOnJxI</t>
  </si>
  <si>
    <t xml:space="preserve">2604-0500 Johnson Lori 02 </t>
  </si>
  <si>
    <t>MdK_P0cgKPgpYRpA2s</t>
  </si>
  <si>
    <t>2512-1300 Glover Lucas 04</t>
  </si>
  <si>
    <t>Bun_BTg9OiCGJ6MLSa</t>
  </si>
  <si>
    <t xml:space="preserve">2509-2100 Dixon Melissa &amp; Rebecca 02 </t>
  </si>
  <si>
    <t>hnm_n7vfbBkb571uIj</t>
  </si>
  <si>
    <t>2511-0200 Bray Melissa 05</t>
  </si>
  <si>
    <t>GLG_azK91CAs10VEHH</t>
  </si>
  <si>
    <t xml:space="preserve">2604-0400 Mclaughlin Matthew 08 </t>
  </si>
  <si>
    <t>cSz_a2C9kNJhklwVVl</t>
  </si>
  <si>
    <t>2606-0101 Ward Alice 05</t>
  </si>
  <si>
    <t>avx_uDJL2CKNk02Ira</t>
  </si>
  <si>
    <t>2512-2300 Ortega James 02</t>
  </si>
  <si>
    <t>ExC_C1Thik2ibJ08cc</t>
  </si>
  <si>
    <t>ana25@gmail.com</t>
  </si>
  <si>
    <t>2609-0200 Bishop Scott 02</t>
  </si>
  <si>
    <t>fkX_mE6ddtkPNUS0R6</t>
  </si>
  <si>
    <t>alexander72@yahoo.com</t>
  </si>
  <si>
    <t>2609-0301 Saunders Kristen 02</t>
  </si>
  <si>
    <t>pCg_gC7EFENX8qRIyp</t>
  </si>
  <si>
    <t>patriciacline@hotmail.com</t>
  </si>
  <si>
    <t>kenneth02@yahoo.com</t>
  </si>
  <si>
    <t>2510-0300 Stevenson Justin 02</t>
  </si>
  <si>
    <t>2509-2900 Duncan Justin 01</t>
  </si>
  <si>
    <t>ynE_B8NHepeiO2EEi2</t>
  </si>
  <si>
    <t>reginald68@gmail.com</t>
  </si>
  <si>
    <t>2606-0900 Mccoy Eugene 04</t>
  </si>
  <si>
    <t>diy_t9oaj9hS0JJ72G</t>
  </si>
  <si>
    <t>sharonrose@yahoo.com</t>
  </si>
  <si>
    <t>brandycastillo@gmail.com</t>
  </si>
  <si>
    <t xml:space="preserve">2512-1200 Davis Samuel 03 </t>
  </si>
  <si>
    <t>CoW_OpJFDEwP0y66K1</t>
  </si>
  <si>
    <t>gary42@gmail.com</t>
  </si>
  <si>
    <t>2512-2400 Anderson James 02</t>
  </si>
  <si>
    <t>khM_i1l57gvmHRBZOw</t>
  </si>
  <si>
    <t>byoung@gmail.com</t>
  </si>
  <si>
    <t>krista46@hotmail.com</t>
  </si>
  <si>
    <t>2607-0600 Horn Caitlin 05</t>
  </si>
  <si>
    <t>frf_E2VDJHmgBCHOqF</t>
  </si>
  <si>
    <t>kimberlycarter@yahoo.com</t>
  </si>
  <si>
    <t>2509-0700 Willis Gregory 02</t>
  </si>
  <si>
    <t>francis74@yahoo.com</t>
  </si>
  <si>
    <t>Becky Mcclain</t>
  </si>
  <si>
    <t>Natalie Rodriguez</t>
  </si>
  <si>
    <t>2608-0703 Valentine Jasmine 02</t>
  </si>
  <si>
    <t>YTU_E8UcJ4dkbfN3c7</t>
  </si>
  <si>
    <t>marciaramirez@yahoo.com</t>
  </si>
  <si>
    <t>Jasmine Valentine</t>
  </si>
  <si>
    <t>2604-0601 Carrillo Mia 02</t>
  </si>
  <si>
    <t>Fko_z85kBe1IL1rneS</t>
  </si>
  <si>
    <t>santiagopaul@yahoo.com</t>
  </si>
  <si>
    <t>Mia Carrillo</t>
  </si>
  <si>
    <t>2609-0300 Burgess Richard 02</t>
  </si>
  <si>
    <t>buD_wJWnll0w3vq0OC</t>
  </si>
  <si>
    <t>crichard@hotmail.com</t>
  </si>
  <si>
    <t>Richard Burgess</t>
  </si>
  <si>
    <t>2606-1000 Orozco Tony 06</t>
  </si>
  <si>
    <t>2512-0900 Sanders Kristina 11</t>
  </si>
  <si>
    <t>xHs_xYxhDRTceqCU44</t>
  </si>
  <si>
    <t>orozcokathleen@hotmail.com</t>
  </si>
  <si>
    <t>Kristina Sanders</t>
  </si>
  <si>
    <t xml:space="preserve">2512-0100 Harris Abigail 01 </t>
  </si>
  <si>
    <t>DVd_UWQKan7gEshkaV</t>
  </si>
  <si>
    <t>mathisjuan@yahoo.com</t>
  </si>
  <si>
    <t>Abigail Harris</t>
  </si>
  <si>
    <t>ZTx_sYte3YRxnjkKVw</t>
  </si>
  <si>
    <t>kathy01@hotmail.com</t>
  </si>
  <si>
    <t>Henry Lyons</t>
  </si>
  <si>
    <t>2601-0600 Cunningham Eric 04</t>
  </si>
  <si>
    <t>bZn_j9LmZwzXWs8fLX</t>
  </si>
  <si>
    <t>nwalter@hotmail.com</t>
  </si>
  <si>
    <t>Eric Cunningham</t>
  </si>
  <si>
    <t>Eugene Mccoy</t>
  </si>
  <si>
    <t>brittney16@gmail.com</t>
  </si>
  <si>
    <t>Rebecca Lester</t>
  </si>
  <si>
    <t>2608-0701 Mendoza Lawrence 02</t>
  </si>
  <si>
    <t>WWI_ETKxvHSvRGQTyG</t>
  </si>
  <si>
    <t>robert51@hotmail.com</t>
  </si>
  <si>
    <t>Lawrence Mendoza</t>
  </si>
  <si>
    <t xml:space="preserve">2512-1400 Pierce Abigail 06 </t>
  </si>
  <si>
    <t>PCl_b97ZraRm1gLTKr</t>
  </si>
  <si>
    <t>grahamryan@yahoo.com</t>
  </si>
  <si>
    <t>2604-0600 Garcia Julia 02</t>
  </si>
  <si>
    <t>KKl_L4VN0KgQiUoYBN</t>
  </si>
  <si>
    <t>keithgreene@yahoo.com</t>
  </si>
  <si>
    <t>Julia Garcia</t>
  </si>
  <si>
    <t xml:space="preserve">2512-0600 Guzman Emily 06 </t>
  </si>
  <si>
    <t>rfq_sgf01O89UCrS6s</t>
  </si>
  <si>
    <t>jameshoffman@yahoo.com</t>
  </si>
  <si>
    <t>Emily Guzman</t>
  </si>
  <si>
    <t xml:space="preserve">2608-0705 Terrell Mary 02 </t>
  </si>
  <si>
    <t>IzZ_h4Lor2kyrhzG8D</t>
  </si>
  <si>
    <t>smithjoseph@yahoo.com</t>
  </si>
  <si>
    <t>Mary Terrell</t>
  </si>
  <si>
    <t>2608-0704 Myers Jessica &amp; Veronica 02</t>
  </si>
  <si>
    <t>GSs_h95QynzqJ23t7C</t>
  </si>
  <si>
    <t>julie01@hotmail.com</t>
  </si>
  <si>
    <t>Jessica &amp; Veronica Myers</t>
  </si>
  <si>
    <t>2608-0901 Boyd Scott 02</t>
  </si>
  <si>
    <t>qPs_x4y1Qm2Q6sKqC8</t>
  </si>
  <si>
    <t>josephjohnson@gmail.com</t>
  </si>
  <si>
    <t>Scott Boyd</t>
  </si>
  <si>
    <t xml:space="preserve">2512-0800 Maxwell Rodney 05 </t>
  </si>
  <si>
    <t>nKe_QluXKJva8bOsCO</t>
  </si>
  <si>
    <t>rgonzalez@yahoo.com</t>
  </si>
  <si>
    <t>Rodney Maxwell</t>
  </si>
  <si>
    <t>2511-0302 Lyons David &amp; Richard 02</t>
  </si>
  <si>
    <t>MWE_U807Zr06VVjk18</t>
  </si>
  <si>
    <t>scampbell@hotmail.com</t>
  </si>
  <si>
    <t>David &amp; Richard Lyons</t>
  </si>
  <si>
    <t xml:space="preserve">2604-0700 Wright Tiffany 02 </t>
  </si>
  <si>
    <t>uqv_A3iCcSmVm1XHx8</t>
  </si>
  <si>
    <t>rscott@hotmail.com</t>
  </si>
  <si>
    <t>Tiffany Wright</t>
  </si>
  <si>
    <t>2512-0101 Higgins Thomas 01</t>
  </si>
  <si>
    <t>cfO_Fq5FBSjrvy0MIp</t>
  </si>
  <si>
    <t>jonathanmiranda@hotmail.com</t>
  </si>
  <si>
    <t>Thomas Higgins</t>
  </si>
  <si>
    <t xml:space="preserve">2512-1500 Stanton Joseph 02 </t>
  </si>
  <si>
    <t>jYA_A9OhlEM0AFBfil</t>
  </si>
  <si>
    <t>gail47@gmail.com</t>
  </si>
  <si>
    <t>2608-0702 Lamb William 02</t>
  </si>
  <si>
    <t>VTe_E8Pz1Y6A0t5WcM</t>
  </si>
  <si>
    <t>vdominguez@yahoo.com</t>
  </si>
  <si>
    <t>William Lamb</t>
  </si>
  <si>
    <t>michellebowman@hotmail.com</t>
  </si>
  <si>
    <t>Melissa Bray</t>
  </si>
  <si>
    <t>Brown Inc</t>
  </si>
  <si>
    <t>FbX_d5X2QDe5Jh8dQy</t>
  </si>
  <si>
    <t>ytrujillo@yahoo.com</t>
  </si>
  <si>
    <t xml:space="preserve"> 2608-1000 Thomas Jacqueline 02</t>
  </si>
  <si>
    <t>ayC_pb1j2AatT14zSI</t>
  </si>
  <si>
    <t>macdonalddaniel@hotmail.com</t>
  </si>
  <si>
    <t>Jacqueline Thomas</t>
  </si>
  <si>
    <t>2608-1001 Ellis David 02</t>
  </si>
  <si>
    <t>ZYa_vI3dXS1m8I8wSh</t>
  </si>
  <si>
    <t>rdonaldson@gmail.com</t>
  </si>
  <si>
    <t>David Ellis</t>
  </si>
  <si>
    <t>2606-1100 Lane James 04</t>
  </si>
  <si>
    <t>jml_A5MV7faTKujIfb</t>
  </si>
  <si>
    <t>fstone@hotmail.com</t>
  </si>
  <si>
    <t>James Lane</t>
  </si>
  <si>
    <t>Kristen Saunders</t>
  </si>
  <si>
    <t>Amy Bright</t>
  </si>
  <si>
    <t>2510-1000 Gibbs Joe 02</t>
  </si>
  <si>
    <t>uqI_R8Neq1OVrrCwxi</t>
  </si>
  <si>
    <t>psampson@gmail.com</t>
  </si>
  <si>
    <t>Joe Gibbs</t>
  </si>
  <si>
    <t>2601-0100 Williams Darrell 02</t>
  </si>
  <si>
    <t>dSL_vlDHCYqLJt3ly6</t>
  </si>
  <si>
    <t>fisherkatrina@yahoo.com</t>
  </si>
  <si>
    <t>Darrell Williams</t>
  </si>
  <si>
    <t>2609-1100 Howard Arthur 02</t>
  </si>
  <si>
    <t>XVi_W8pPzkieUEOem4</t>
  </si>
  <si>
    <t>arellanodaniel@hotmail.com</t>
  </si>
  <si>
    <t>Arthur Howard</t>
  </si>
  <si>
    <t>briannachavez@hotmail.com</t>
  </si>
  <si>
    <t>Lucas Glover</t>
  </si>
  <si>
    <t>2708-0801 Nguyen Jonathan 04</t>
  </si>
  <si>
    <t>qBn_P6bOQTYyIEOnJo</t>
  </si>
  <si>
    <t>williamsamy@hotmail.com</t>
  </si>
  <si>
    <t>Jonathan Nguyen</t>
  </si>
  <si>
    <t>Michelle Jackson</t>
  </si>
  <si>
    <t>Maria Osborne</t>
  </si>
  <si>
    <t>2607-0800 Smith Savannah 04</t>
  </si>
  <si>
    <t>awG_v1aRHT3PATDZFL</t>
  </si>
  <si>
    <t>lisa30@yahoo.com</t>
  </si>
  <si>
    <t>Savannah Smith</t>
  </si>
  <si>
    <t>jadecohen@gmail.com</t>
  </si>
  <si>
    <t>Pnl_yapprDKaj9hoT8</t>
  </si>
  <si>
    <t>matthewoneal@yahoo.com</t>
  </si>
  <si>
    <t>Craig Wilson</t>
  </si>
  <si>
    <t>2512-0100 Miller Elizabeth 02</t>
  </si>
  <si>
    <t>nqW_eOxDQt6Yp8Rl4u</t>
  </si>
  <si>
    <t>tammytran@hotmail.com</t>
  </si>
  <si>
    <t>Elizabeth Miller</t>
  </si>
  <si>
    <t>hhenderson@yahoo.com</t>
  </si>
  <si>
    <t>crL_geYqrnNb3r73tI</t>
  </si>
  <si>
    <t>thomassanders@yahoo.com</t>
  </si>
  <si>
    <t>Rachel Zavala</t>
  </si>
  <si>
    <t>2607-0100 Thomas Gregory 02</t>
  </si>
  <si>
    <t>Bdn_H1XTRjrKsQipNH</t>
  </si>
  <si>
    <t>susan09@hotmail.com</t>
  </si>
  <si>
    <t>Gregory Thomas</t>
  </si>
  <si>
    <t>coryelliott@yahoo.com</t>
  </si>
  <si>
    <t>Uxg_zgndu54MfVFmuj</t>
  </si>
  <si>
    <t>matthewcastillo@hotmail.com</t>
  </si>
  <si>
    <t>Monica Vasquez</t>
  </si>
  <si>
    <t xml:space="preserve">2512-0702 Brown Sheri 01 </t>
  </si>
  <si>
    <t>nLk_wJhYk2wz6Op3kh</t>
  </si>
  <si>
    <t>powellanthony@hotmail.com</t>
  </si>
  <si>
    <t>Sheri Brown</t>
  </si>
  <si>
    <t>2604-0800 Brooks Raymond 01</t>
  </si>
  <si>
    <t>uoN_LDvdhTyKFPU9QB</t>
  </si>
  <si>
    <t>weaverchristine@gmail.com</t>
  </si>
  <si>
    <t>Raymond Brooks</t>
  </si>
  <si>
    <t xml:space="preserve">2701-0120 Lucas Bryan 01 </t>
  </si>
  <si>
    <t>Lvw_zdIHpW6SVQj91P</t>
  </si>
  <si>
    <t>douglasreese@hotmail.com</t>
  </si>
  <si>
    <t>Bryan Lucas</t>
  </si>
  <si>
    <t>jacksonwright@hotmail.com</t>
  </si>
  <si>
    <t>OCZ_sekTQqNgvsdOAv</t>
  </si>
  <si>
    <t>usmith@hotmail.com</t>
  </si>
  <si>
    <t>Robert Butler</t>
  </si>
  <si>
    <t xml:space="preserve">2606-1200 Lopez Sharon 06 </t>
  </si>
  <si>
    <t>hur_dGFFeoAwocVfws</t>
  </si>
  <si>
    <t>nicole92@yahoo.com</t>
  </si>
  <si>
    <t>Sharon Lopez</t>
  </si>
  <si>
    <t>2609-1400 Carter Mark 02</t>
  </si>
  <si>
    <t>kAo_IddtqQNMMDHMl7</t>
  </si>
  <si>
    <t>wolfemegan@yahoo.com</t>
  </si>
  <si>
    <t>Mark Carter</t>
  </si>
  <si>
    <t>ssilva@gmail.com</t>
  </si>
  <si>
    <t>uZT_QwZtxdtL0cfG9j</t>
  </si>
  <si>
    <t>rholloway@hotmail.com</t>
  </si>
  <si>
    <t>Wesley Morgan</t>
  </si>
  <si>
    <t>2509-2500 Simon Christopher 02</t>
  </si>
  <si>
    <t>2601-0300 Tucker Teresa &amp; Michele 02</t>
  </si>
  <si>
    <t>ZoB_d3cGqbm55fDWKF</t>
  </si>
  <si>
    <t>ericacox@yahoo.com</t>
  </si>
  <si>
    <t>Teresa Tucker</t>
  </si>
  <si>
    <t>2608-0200 Butler Karl 02</t>
  </si>
  <si>
    <t>fGV_f19Dcdmmoxqtrm</t>
  </si>
  <si>
    <t>colelaura@gmail.com</t>
  </si>
  <si>
    <t>Karl Butler</t>
  </si>
  <si>
    <t>2601-0202 Riddle Matthew 02</t>
  </si>
  <si>
    <t>IAR_tLHL45XkEMuU9g</t>
  </si>
  <si>
    <t>martinjimmy@gmail.com</t>
  </si>
  <si>
    <t>Matthew Riddle</t>
  </si>
  <si>
    <t xml:space="preserve">2601-0200 Coleman Stephanie 01 </t>
  </si>
  <si>
    <t>WcN_rHu0xCHaLqOyVE</t>
  </si>
  <si>
    <t>andrewryan@gmail.com</t>
  </si>
  <si>
    <t>Stephanie Coleman</t>
  </si>
  <si>
    <t>2602-0201 Harper Zachary 01</t>
  </si>
  <si>
    <t>QJx_mRWmrYfBGu056H</t>
  </si>
  <si>
    <t>riverarobert@gmail.com</t>
  </si>
  <si>
    <t>Zachary Harper</t>
  </si>
  <si>
    <t>Jones Sherry</t>
  </si>
  <si>
    <t>2601-0400 Stevenson Justin 02</t>
  </si>
  <si>
    <t>Myers Gail</t>
  </si>
  <si>
    <t>2608-1101 Allen Mikayla 02</t>
  </si>
  <si>
    <t>AGP_krFxRu2squhfaQ</t>
  </si>
  <si>
    <t>solomonjessica@hotmail.com</t>
  </si>
  <si>
    <t>Mikayla Allen</t>
  </si>
  <si>
    <t xml:space="preserve">2608-1100 Andrews Sheri 02 </t>
  </si>
  <si>
    <t>QJz_RZGWpUAosSVVYR</t>
  </si>
  <si>
    <t>pjordan@yahoo.com</t>
  </si>
  <si>
    <t>Sheri Andrews</t>
  </si>
  <si>
    <t>Lori Johnson</t>
  </si>
  <si>
    <t>Richardson Chelsea</t>
  </si>
  <si>
    <t>Dean Jeffrey</t>
  </si>
  <si>
    <t>2608-0904 Nelson Jordan David 01</t>
  </si>
  <si>
    <t>jyD_wftEgXiUTdxUO0</t>
  </si>
  <si>
    <t>2608-0902 Roberson Cynthia 02</t>
  </si>
  <si>
    <t>PFe_mmdhnaNFt3NcUW</t>
  </si>
  <si>
    <t>2708-0200 Padilla John 04</t>
  </si>
  <si>
    <t>2511-0301 Lyons Henry 02</t>
  </si>
  <si>
    <t>James Anderson</t>
  </si>
  <si>
    <t>Calvin Wood</t>
  </si>
  <si>
    <t>2605-1400 Meyer Monica 05</t>
  </si>
  <si>
    <t>jKs_cUq3eQutw9VfPd</t>
  </si>
  <si>
    <t>johnsondestiny@yahoo.com</t>
  </si>
  <si>
    <t>Monica Meyer</t>
  </si>
  <si>
    <t>2606-1300 Anderson Patrick 02</t>
  </si>
  <si>
    <t>Ioe_ZqZPKuMj3MeeJY</t>
  </si>
  <si>
    <t>stephen05@hotmail.com</t>
  </si>
  <si>
    <t>Patrick Anderson</t>
  </si>
  <si>
    <t>2606-1400 Sanford Gregory 11</t>
  </si>
  <si>
    <t>IfD_hQzIH2IuDCil3b</t>
  </si>
  <si>
    <t>fmeyer@yahoo.com</t>
  </si>
  <si>
    <t>Gregory Sanford</t>
  </si>
  <si>
    <t xml:space="preserve">2606-1401 Sanford Dana11  </t>
  </si>
  <si>
    <t>nrN_VdbCwFpj8qk16o</t>
  </si>
  <si>
    <t>craigkramer@gmail.com</t>
  </si>
  <si>
    <t>Dana Sanford</t>
  </si>
  <si>
    <t xml:space="preserve">2606-0100 Long David 02 </t>
  </si>
  <si>
    <t>RKm_UF6RkiruUNxSEy</t>
  </si>
  <si>
    <t>phenderson@yahoo.com</t>
  </si>
  <si>
    <t>David Long</t>
  </si>
  <si>
    <t>2602-0300 Kennedy Eugene 02</t>
  </si>
  <si>
    <t>TlM_TZ901LqpR3rko1</t>
  </si>
  <si>
    <t>lisa64@yahoo.com</t>
  </si>
  <si>
    <t>Eugene Kennedy</t>
  </si>
  <si>
    <t xml:space="preserve">2605-1500 Davila Erica 02 </t>
  </si>
  <si>
    <t>fsU_Tm34EmogYuzDXV</t>
  </si>
  <si>
    <t>uperry@yahoo.com</t>
  </si>
  <si>
    <t>Erica Davila</t>
  </si>
  <si>
    <t>2608-0905 Clark Kevin 02</t>
  </si>
  <si>
    <t>Mnv_VPAkXYNTf0ioe1</t>
  </si>
  <si>
    <t>kristicarroll@yahoo.com</t>
  </si>
  <si>
    <t>Kevin Clark</t>
  </si>
  <si>
    <t xml:space="preserve">2608-1102 Wall Kevin 02 </t>
  </si>
  <si>
    <t>uuz_rUQvUASyS7V4wS</t>
  </si>
  <si>
    <t>bparker@gmail.com</t>
  </si>
  <si>
    <t>Kevin Wall</t>
  </si>
  <si>
    <t xml:space="preserve"> 2604 -0900 Jones Victor Emma 02</t>
  </si>
  <si>
    <t>nhD_sLv0EYIUVhf8iw</t>
  </si>
  <si>
    <t>brandon57@gmail.com</t>
  </si>
  <si>
    <t>Emma Rhonda Smith</t>
  </si>
  <si>
    <t>2612-0400 Sullivan Gabriela 04</t>
  </si>
  <si>
    <t>QWo_JKeKpr9630fBvH</t>
  </si>
  <si>
    <t>john58@gmail.com</t>
  </si>
  <si>
    <t>Gabriela Sullivan</t>
  </si>
  <si>
    <t>Cox James</t>
  </si>
  <si>
    <t>2607-0900 Lewis Gabriela 05</t>
  </si>
  <si>
    <t>ZSP_RxDojvq7son3Is</t>
  </si>
  <si>
    <t>eric79@gmail.com</t>
  </si>
  <si>
    <t>Gabriela Lewis</t>
  </si>
  <si>
    <t xml:space="preserve">2608-1200 Lopez Aaron Connie 02 </t>
  </si>
  <si>
    <t>roE_m1n5pGdLOUdWme</t>
  </si>
  <si>
    <t>daniel61@hotmail.com</t>
  </si>
  <si>
    <t>Connie April Salazar</t>
  </si>
  <si>
    <t>2612-0200 Mason Krista 01</t>
  </si>
  <si>
    <t>UEE_gR13S0M1EiuMqu</t>
  </si>
  <si>
    <t>sheltonjessica@gmail.com</t>
  </si>
  <si>
    <t>Krista Mason</t>
  </si>
  <si>
    <t>2605-1600 Hawkins Rebecca 04</t>
  </si>
  <si>
    <t>atg_ooWQ5kqbIckMxb</t>
  </si>
  <si>
    <t>charlesquinn@yahoo.com</t>
  </si>
  <si>
    <t>Rebecca Hawkins</t>
  </si>
  <si>
    <t>Campos Tyler</t>
  </si>
  <si>
    <t>Smith Jared</t>
  </si>
  <si>
    <t>2605-1700 Collins Caleb 02</t>
  </si>
  <si>
    <t>InI_Zr5mSRSqXuzuxo</t>
  </si>
  <si>
    <t>isaac38@hotmail.com</t>
  </si>
  <si>
    <t xml:space="preserve">2701-0200 Turner Eric 04 </t>
  </si>
  <si>
    <t>RPA_q6yeeFSWvsCCFB</t>
  </si>
  <si>
    <t>teresahall@yahoo.com</t>
  </si>
  <si>
    <t>2609-1600 Webster Brittany 02</t>
  </si>
  <si>
    <t>nws_KpplHNx8iabV5D</t>
  </si>
  <si>
    <t>blackcrystal@gmail.com</t>
  </si>
  <si>
    <t>2511-0700 Calderon Jennifer 02</t>
  </si>
  <si>
    <t>Rab_cdDBocaHcSYSyp</t>
  </si>
  <si>
    <t>zbrandt@hotmail.com</t>
  </si>
  <si>
    <t>2512-2800 Gardner Bradley</t>
  </si>
  <si>
    <t>CVL_Uvs2D4lUWwXP88</t>
  </si>
  <si>
    <t>torreslisa@yahoo.com</t>
  </si>
  <si>
    <t>2609-1500 Kennedy Glen 03</t>
  </si>
  <si>
    <t>DGz_OWIRLsyxOqPLXD</t>
  </si>
  <si>
    <t>charles85@yahoo.com</t>
  </si>
  <si>
    <t>Scott Bishop</t>
  </si>
  <si>
    <t>Vega Antonio</t>
  </si>
  <si>
    <t>Caleb Collins</t>
  </si>
  <si>
    <t>Matthew Mclaughlin</t>
  </si>
  <si>
    <t>Jennifer Calderon</t>
  </si>
  <si>
    <t>Estrada Maria Marc</t>
  </si>
  <si>
    <t>2601-0700 Olson Jean 02</t>
  </si>
  <si>
    <t>Khb_BcQuj0C4SSmfhz</t>
  </si>
  <si>
    <t>gene33@gmail.com</t>
  </si>
  <si>
    <t>Jean Olson</t>
  </si>
  <si>
    <t>2512-2001 Duke Justin 01</t>
  </si>
  <si>
    <t>SpE_TzYedRTUVpRuPV</t>
  </si>
  <si>
    <t>martinhughes@yahoo.com</t>
  </si>
  <si>
    <t>Justin Duke</t>
  </si>
  <si>
    <t>2511-0300 Franklin Michael 02</t>
  </si>
  <si>
    <t>2608-1400 Arnold Jeremy 02</t>
  </si>
  <si>
    <t>UeC_hsDsel5Jq4hNRZ</t>
  </si>
  <si>
    <t>kevin91@yahoo.com</t>
  </si>
  <si>
    <t>Jeremy Arnold</t>
  </si>
  <si>
    <t xml:space="preserve">2410-0200 Goodman David 02  </t>
  </si>
  <si>
    <t>KQI_ih2bu7Syqs9rkq</t>
  </si>
  <si>
    <t>amanda61@gmail.com</t>
  </si>
  <si>
    <t>David Goodman</t>
  </si>
  <si>
    <t>2708-0300 Sullivan Brian 02</t>
  </si>
  <si>
    <t>Melissa &amp; Kristen Cole</t>
  </si>
  <si>
    <t>2605-1800 Dennis Stephanie 03</t>
  </si>
  <si>
    <t>oIo_NbMeaTObOeRHYL</t>
  </si>
  <si>
    <t>jordanjulie@hotmail.com</t>
  </si>
  <si>
    <t>Stephanie Dennis</t>
  </si>
  <si>
    <t xml:space="preserve"> 2610-0200 Ruiz Raymond &amp; Jason 02 </t>
  </si>
  <si>
    <t>ptY_nZrq9kAFtpRKgS</t>
  </si>
  <si>
    <t>steven52@hotmail.com</t>
  </si>
  <si>
    <t>Raymond Ruiz &amp; Marissa Bennett</t>
  </si>
  <si>
    <t>2612-0500 Wolf Melinda 04</t>
  </si>
  <si>
    <t>FST_V8Od6Vt876oIP7</t>
  </si>
  <si>
    <t>kimkenneth@hotmail.com</t>
  </si>
  <si>
    <t>Melinda Wolf</t>
  </si>
  <si>
    <t>Alice Ward</t>
  </si>
  <si>
    <t>Nancy Wright</t>
  </si>
  <si>
    <t xml:space="preserve">2608-1500 Bridges Troy 02 </t>
  </si>
  <si>
    <t>uqG_QmjXmhKtPwXhtv</t>
  </si>
  <si>
    <t>autumn57@hotmail.com</t>
  </si>
  <si>
    <t>Troy Bridges</t>
  </si>
  <si>
    <t>Christopher Long</t>
  </si>
  <si>
    <t>Javier Lozano</t>
  </si>
  <si>
    <t>2609-1700 Ward Sean 02</t>
  </si>
  <si>
    <t>RPs_GZLujhYxc0mmvn</t>
  </si>
  <si>
    <t>duncanangela@gmail.com</t>
  </si>
  <si>
    <t>Sean Ward</t>
  </si>
  <si>
    <t>Total Stipe Fees</t>
  </si>
  <si>
    <t>Path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</si>
</sst>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14" fontId="0" fillId="0" borderId="0" xfId="0" applyNumberFormat="1"/>
    <xf numFmtId="14" fontId="2" fillId="2" borderId="0" xfId="0" applyNumberFormat="1" applyFont="1" applyFill="1"/>
    <xf numFmtId="10" fontId="0" fillId="0" borderId="0" xfId="1" applyNumberFormat="1" applyFont="1"/>
    <xf numFmtId="0" fontId="0" fillId="3" borderId="0" xfId="0" applyFill="1"/>
    <xf numFmtId="9" fontId="0" fillId="0" borderId="0" xfId="0" applyNumberFormat="1"/>
    <xf numFmtId="44" fontId="0" fillId="0" borderId="0" xfId="3" applyFont="1"/>
    <xf numFmtId="164" fontId="0" fillId="0" borderId="0" xfId="2" applyNumberFormat="1" applyFont="1"/>
    <xf numFmtId="0" fontId="4" fillId="4" borderId="1" xfId="0" applyFont="1" applyFill="1" applyBorder="1"/>
    <xf numFmtId="14" fontId="0" fillId="0" borderId="0" xfId="3" applyNumberFormat="1" applyFont="1"/>
    <xf numFmtId="44" fontId="0" fillId="0" borderId="0" xfId="0" applyNumberFormat="1"/>
    <xf numFmtId="43" fontId="0" fillId="0" borderId="0" xfId="2" applyFont="1"/>
    <xf numFmtId="0" fontId="4" fillId="4" borderId="2" xfId="0" applyFont="1" applyFill="1" applyBorder="1"/>
    <xf numFmtId="10" fontId="0" fillId="0" borderId="0" xfId="1" applyNumberFormat="1" applyFont="1" applyBorder="1"/>
    <xf numFmtId="44" fontId="0" fillId="0" borderId="0" xfId="3" applyFont="1" applyBorder="1"/>
    <xf numFmtId="165" fontId="0" fillId="0" borderId="0" xfId="3" applyNumberFormat="1" applyFont="1"/>
    <xf numFmtId="166" fontId="0" fillId="0" borderId="0" xfId="3" applyNumberFormat="1" applyFont="1"/>
    <xf numFmtId="43" fontId="0" fillId="3" borderId="0" xfId="2" applyFont="1" applyFill="1"/>
    <xf numFmtId="9" fontId="0" fillId="0" borderId="0" xfId="1" applyFont="1"/>
    <xf numFmtId="165" fontId="0" fillId="0" borderId="0" xfId="3" applyNumberFormat="1" applyFont="1" applyFill="1"/>
    <xf numFmtId="14" fontId="0" fillId="0" borderId="0" xfId="3" applyNumberFormat="1" applyFont="1" applyFill="1"/>
    <xf numFmtId="9" fontId="0" fillId="0" borderId="0" xfId="1" applyFont="1" applyFill="1"/>
    <xf numFmtId="0" fontId="0" fillId="0" borderId="8" xfId="0" applyBorder="1"/>
    <xf numFmtId="10" fontId="0" fillId="0" borderId="8" xfId="1" applyNumberFormat="1" applyFont="1" applyFill="1" applyBorder="1"/>
    <xf numFmtId="44" fontId="0" fillId="0" borderId="8" xfId="3" applyFont="1" applyFill="1" applyBorder="1"/>
    <xf numFmtId="10" fontId="0" fillId="0" borderId="0" xfId="1" applyNumberFormat="1" applyFont="1" applyFill="1" applyBorder="1"/>
    <xf numFmtId="44" fontId="0" fillId="0" borderId="0" xfId="3" applyFont="1" applyFill="1" applyBorder="1"/>
    <xf numFmtId="0" fontId="5" fillId="0" borderId="0" xfId="0" applyFont="1"/>
    <xf numFmtId="14" fontId="0" fillId="0" borderId="9" xfId="1" applyNumberFormat="1" applyFont="1" applyFill="1" applyBorder="1"/>
    <xf numFmtId="44" fontId="0" fillId="0" borderId="10" xfId="3" applyFont="1" applyFill="1" applyBorder="1"/>
    <xf numFmtId="14" fontId="0" fillId="0" borderId="3" xfId="1" applyNumberFormat="1" applyFont="1" applyFill="1" applyBorder="1"/>
    <xf numFmtId="44" fontId="0" fillId="0" borderId="4" xfId="3" applyFont="1" applyFill="1" applyBorder="1"/>
    <xf numFmtId="14" fontId="0" fillId="0" borderId="3" xfId="0" applyNumberFormat="1" applyBorder="1"/>
    <xf numFmtId="14" fontId="0" fillId="0" borderId="5" xfId="0" applyNumberFormat="1" applyBorder="1"/>
    <xf numFmtId="0" fontId="0" fillId="0" borderId="6" xfId="0" applyBorder="1"/>
    <xf numFmtId="10" fontId="0" fillId="0" borderId="6" xfId="1" applyNumberFormat="1" applyFont="1" applyFill="1" applyBorder="1"/>
    <xf numFmtId="44" fontId="0" fillId="0" borderId="6" xfId="3" applyFont="1" applyFill="1" applyBorder="1"/>
    <xf numFmtId="44" fontId="0" fillId="0" borderId="7" xfId="3" applyFont="1" applyFill="1" applyBorder="1"/>
    <xf numFmtId="44" fontId="0" fillId="0" borderId="0" xfId="3" applyFont="1" applyFill="1"/>
    <xf numFmtId="43" fontId="0" fillId="0" borderId="0" xfId="2" applyFont="1" applyFill="1"/>
    <xf numFmtId="0" fontId="6" fillId="0" borderId="0" xfId="0" applyFont="1"/>
  </cellXfs>
  <cellStyles count="4">
    <cellStyle name="Comma" xfId="2" builtinId="3"/>
    <cellStyle name="Currency" xfId="3" builtinId="4"/>
    <cellStyle name="Normal" xfId="0" builtinId="0"/>
    <cellStyle name="Percent" xfId="1" builtinId="5"/>
  </cellStyles>
  <dxfs count="3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4" formatCode="0.00%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</dxf>
    <dxf>
      <numFmt numFmtId="165" formatCode="_(&quot;$&quot;* #,##0.0_);_(&quot;$&quot;* \(#,##0.0\);_(&quot;$&quot;* &quot;-&quot;??_);_(@_)"/>
    </dxf>
    <dxf>
      <numFmt numFmtId="13" formatCode="0%"/>
    </dxf>
    <dxf>
      <font>
        <b/>
        <i val="0"/>
        <color theme="0"/>
      </font>
      <fill>
        <patternFill>
          <bgColor theme="3"/>
        </patternFill>
      </fill>
      <border diagonalDown="1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Table Style 1" pivot="0" count="2" xr9:uid="{8F2B1566-C8C4-43B9-AF85-85C3CBAA23D8}">
      <tableStyleElement type="wholeTable" dxfId="37"/>
      <tableStyleElement type="headerRow" dxfId="3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4" xr16:uid="{B2DC9D45-55E0-4447-92F5-B188EB950BD0}" autoFormatId="16" applyNumberFormats="0" applyBorderFormats="0" applyFontFormats="0" applyPatternFormats="0" applyAlignmentFormats="0" applyWidthHeightFormats="0">
  <queryTableRefresh nextId="22" unboundColumnsLeft="3">
    <queryTableFields count="17">
      <queryTableField id="15" dataBound="0" tableColumnId="15"/>
      <queryTableField id="17" dataBound="0" tableColumnId="16"/>
      <queryTableField id="19" dataBound="0" tableColumnId="8"/>
      <queryTableField id="1" name="Worksheet" tableColumnId="1"/>
      <queryTableField id="2" name="TabName" tableColumnId="2"/>
      <queryTableField id="3" name="Type" tableColumnId="3"/>
      <queryTableField id="4" name="ID" tableColumnId="4"/>
      <queryTableField id="5" name="Created" tableColumnId="5"/>
      <queryTableField id="6" name="Description" tableColumnId="6"/>
      <queryTableField id="7" name="Amount" tableColumnId="7"/>
      <queryTableField id="20" name="Converted Amount" tableColumnId="17"/>
      <queryTableField id="9" name="Fees" tableColumnId="9"/>
      <queryTableField id="10" name="Net" tableColumnId="10"/>
      <queryTableField id="11" name="Details" tableColumnId="11"/>
      <queryTableField id="12" name="Customer ID" tableColumnId="12"/>
      <queryTableField id="13" name="Customer Email" tableColumnId="13"/>
      <queryTableField id="14" name="rs_document (metadata)" tableColumnId="14"/>
    </queryTableFields>
    <queryTableDeletedFields count="1">
      <deletedField name="Converted Amount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A5CFFB7-E7B5-441B-A78D-EADD4269FC76}" autoFormatId="16" applyNumberFormats="0" applyBorderFormats="0" applyFontFormats="0" applyPatternFormats="0" applyAlignmentFormats="0" applyWidthHeightFormats="0">
  <queryTableRefresh nextId="31" unboundColumnsLeft="1">
    <queryTableFields count="23">
      <queryTableField id="22" dataBound="0" tableColumnId="24"/>
      <queryTableField id="25" name="Worksheet" tableColumnId="1"/>
      <queryTableField id="26" name="TabName" tableColumnId="21"/>
      <queryTableField id="2" name="Type" tableColumnId="2"/>
      <queryTableField id="3" name="ID" tableColumnId="3"/>
      <queryTableField id="4" name="Created" tableColumnId="4"/>
      <queryTableField id="5" name="Description" tableColumnId="5"/>
      <queryTableField id="6" name="Amount" tableColumnId="6"/>
      <queryTableField id="7" name="Currency" tableColumnId="7"/>
      <queryTableField id="24" dataBound="0" tableColumnId="25"/>
      <queryTableField id="8" name="Converted Amount" tableColumnId="8"/>
      <queryTableField id="9" name="Fees" tableColumnId="9"/>
      <queryTableField id="10" name="Net" tableColumnId="10"/>
      <queryTableField id="11" name="Converted Currency" tableColumnId="11"/>
      <queryTableField id="12" name="Details" tableColumnId="12"/>
      <queryTableField id="13" name="Customer ID" tableColumnId="13"/>
      <queryTableField id="14" name="Customer Email" tableColumnId="14"/>
      <queryTableField id="15" name="rs_document (metadata)" tableColumnId="15"/>
      <queryTableField id="16" name="rs_component (metadata)" tableColumnId="16"/>
      <queryTableField id="17" name="rs_signer_name (metadata)" tableColumnId="17"/>
      <queryTableField id="18" name="rs_signer_email (metadata)" tableColumnId="18"/>
      <queryTableField id="19" name="card_last4 (metadata)" tableColumnId="19"/>
      <queryTableField id="20" name="Trip name or design fee?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6BAD6E-001C-4A16-AB0F-3D4C3865CB54}" name="Transformed_Data" displayName="Transformed_Data" ref="C4:S589" tableType="queryTable" totalsRowShown="0">
  <autoFilter ref="C4:S589" xr:uid="{CB6BAD6E-001C-4A16-AB0F-3D4C3865CB54}"/>
  <sortState xmlns:xlrd2="http://schemas.microsoft.com/office/spreadsheetml/2017/richdata2" ref="C5:S589">
    <sortCondition ref="E4:E589"/>
  </sortState>
  <tableColumns count="17">
    <tableColumn id="15" xr3:uid="{D52A7FF7-A0A7-473D-B3A4-9DD0633063E2}" uniqueName="15" name="Stripe fee Allocation %" queryTableFieldId="15" dataDxfId="35">
      <calculatedColumnFormula>Transformed_Data[[#This Row],[Amount]]/SUMIFS(Transformed_Data[Amount],Transformed_Data[Created],Transformed_Data[[#This Row],[Created]])</calculatedColumnFormula>
    </tableColumn>
    <tableColumn id="16" xr3:uid="{D4028DCA-AD54-4834-8877-3FE9E9546563}" uniqueName="16" name="Stripe fee total" queryTableFieldId="17" dataDxfId="34" dataCellStyle="Currency">
      <calculatedColumnFormula array="1">IFERROR(_xlfn.XLOOKUP(Transformed_Data[[#This Row],[Created]],_xlfn._TRO_TRAILING('Fees by date'!$C$4:$C$1001),_xlfn._TRO_TRAILING('Fees by date'!$D$4:D$1001)),"")*Transformed_Data[[#This Row],[Stripe fee Allocation %]]</calculatedColumnFormula>
    </tableColumn>
    <tableColumn id="8" xr3:uid="{9E0B63A2-0AA2-4FB8-8037-79E043EF5353}" uniqueName="8" name="DateQB" queryTableFieldId="19" dataDxfId="33" dataCellStyle="Currency">
      <calculatedColumnFormula>DATEVALUE(SUBSTITUTE(_xlfn.TEXTAFTER(Transformed_Data[[#This Row],[TabName]], " ", -3), " ", ", ", 2))</calculatedColumnFormula>
    </tableColumn>
    <tableColumn id="1" xr3:uid="{3B54B7E8-AFCE-4FFB-BD03-240114590FA0}" uniqueName="1" name="Worksheet" queryTableFieldId="1" dataDxfId="32"/>
    <tableColumn id="2" xr3:uid="{E5322030-066B-40A2-8A20-64523F74E04B}" uniqueName="2" name="TabName" queryTableFieldId="2" dataDxfId="31"/>
    <tableColumn id="3" xr3:uid="{F0108905-D069-47AE-9C4A-186B1DCB7D80}" uniqueName="3" name="Type" queryTableFieldId="3" dataDxfId="30"/>
    <tableColumn id="4" xr3:uid="{AD507E31-CDD6-4C2B-81BB-0988F58B10D0}" uniqueName="4" name="ID" queryTableFieldId="4" dataDxfId="29"/>
    <tableColumn id="5" xr3:uid="{33275FC5-B4BB-4CA4-B973-777F654CBA9E}" uniqueName="5" name="Created" queryTableFieldId="5" dataDxfId="28"/>
    <tableColumn id="6" xr3:uid="{E547B951-9AB6-4C82-9D9C-08087EF8C314}" uniqueName="6" name="Description" queryTableFieldId="6" dataDxfId="27"/>
    <tableColumn id="7" xr3:uid="{003E1C8C-3E58-46EC-89D8-537E87D97F6F}" uniqueName="7" name="Amount" queryTableFieldId="7"/>
    <tableColumn id="17" xr3:uid="{29FA1332-A1C1-4BB7-B0BF-5AE1B709FCD5}" uniqueName="17" name="Converted Amount" queryTableFieldId="20"/>
    <tableColumn id="9" xr3:uid="{18AAA795-9CEC-41F8-8539-549ECABA8CDA}" uniqueName="9" name="Fees" queryTableFieldId="9"/>
    <tableColumn id="10" xr3:uid="{86986D31-D247-453A-B6E3-590B53FECC7D}" uniqueName="10" name="Net" queryTableFieldId="10"/>
    <tableColumn id="11" xr3:uid="{2085519D-1D5C-4A60-8825-FFDACDAC179A}" uniqueName="11" name="Details" queryTableFieldId="11" dataDxfId="26"/>
    <tableColumn id="12" xr3:uid="{2D742D09-155B-46CF-95AD-12E156047A4D}" uniqueName="12" name="Customer ID" queryTableFieldId="12" dataDxfId="25"/>
    <tableColumn id="13" xr3:uid="{B3CBFD39-CF6A-449A-A453-2C1E83FF60FD}" uniqueName="13" name="Customer Email" queryTableFieldId="13" dataDxfId="24"/>
    <tableColumn id="14" xr3:uid="{9FB4A0E4-4EE5-4B28-AEEC-D46BEDB7097F}" uniqueName="14" name="rs_document (metadata)" queryTableFieldId="14" dataDxfId="23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A7A564-2684-4093-B55C-D84DB4F9D2AA}" name="Data" displayName="Data" ref="C4:Y985" tableType="queryTable" totalsRowShown="0">
  <autoFilter ref="C4:Y985" xr:uid="{50A7A564-2684-4093-B55C-D84DB4F9D2AA}"/>
  <sortState xmlns:xlrd2="http://schemas.microsoft.com/office/spreadsheetml/2017/richdata2" ref="C5:Y985">
    <sortCondition ref="H4:H1060"/>
  </sortState>
  <tableColumns count="23">
    <tableColumn id="24" xr3:uid="{FE964001-29FD-4331-BFB2-589020DB0765}" uniqueName="24" name="Fees-Date" queryTableFieldId="22" dataDxfId="22">
      <calculatedColumnFormula>IFERROR(IF(ISNUMBER(FIND("Invoicing",Data[[#This Row],[Description]])),DATEVALUE(MID(Data[[#This Row],[Description]], FIND("(",Data[[#This Row],[Description]])+1, FIND(")",Data[[#This Row],[Description]]) - FIND("(", Data[[#This Row],[Description]]) - 1)),""), "")</calculatedColumnFormula>
    </tableColumn>
    <tableColumn id="1" xr3:uid="{F79F8484-11FB-4177-A006-C1A5750FA905}" uniqueName="1" name="Worksheet" queryTableFieldId="25" dataDxfId="21"/>
    <tableColumn id="21" xr3:uid="{341C1E53-3744-475A-A6C0-299EA9A3BDDD}" uniqueName="21" name="TabName" queryTableFieldId="26" dataDxfId="20"/>
    <tableColumn id="2" xr3:uid="{795204E7-B053-4B5B-9A0D-4B7CE4E70B9D}" uniqueName="2" name="Type" queryTableFieldId="2" dataDxfId="19"/>
    <tableColumn id="3" xr3:uid="{EAC59A19-269D-4E8E-B015-CC497644BB6E}" uniqueName="3" name="ID" queryTableFieldId="3" dataDxfId="18"/>
    <tableColumn id="4" xr3:uid="{2DCBED3B-AAD2-4A55-8951-A04734EE7CCC}" uniqueName="4" name="Created" queryTableFieldId="4" dataDxfId="17"/>
    <tableColumn id="5" xr3:uid="{2A6B5859-25EC-4ADE-8162-9DF0086C52DE}" uniqueName="5" name="Description" queryTableFieldId="5" dataDxfId="16"/>
    <tableColumn id="6" xr3:uid="{4D575B10-D323-408D-9F62-E7F90574726A}" uniqueName="6" name="Amount" queryTableFieldId="6" dataDxfId="15"/>
    <tableColumn id="7" xr3:uid="{5EDF9C4E-9C88-4826-8B0A-19E8741292D5}" uniqueName="7" name="Currency" queryTableFieldId="7" dataDxfId="14"/>
    <tableColumn id="25" xr3:uid="{C705F021-89C1-4C7D-ACCE-9C94240359E6}" uniqueName="25" name="Column1" queryTableFieldId="24" dataDxfId="13" dataCellStyle="Percent">
      <calculatedColumnFormula>Data[[#This Row],[Fees]]/Data[[#This Row],[Converted Amount]]</calculatedColumnFormula>
    </tableColumn>
    <tableColumn id="8" xr3:uid="{5C5D68CA-D072-4E41-B1C4-DA154DF6D5A7}" uniqueName="8" name="Converted Amount" queryTableFieldId="8" dataDxfId="12" dataCellStyle="Comma"/>
    <tableColumn id="9" xr3:uid="{1B48EAEB-FB60-4778-85E7-0462F3AE4FE2}" uniqueName="9" name="Fees" queryTableFieldId="9" dataDxfId="11" dataCellStyle="Comma"/>
    <tableColumn id="10" xr3:uid="{064DCA1A-787D-42C1-BDFE-FD9C99A53AEC}" uniqueName="10" name="Net" queryTableFieldId="10" dataDxfId="10" dataCellStyle="Comma"/>
    <tableColumn id="11" xr3:uid="{01787DE2-07D6-42B8-A144-B0F69296E91F}" uniqueName="11" name="Converted Currency" queryTableFieldId="11" dataDxfId="9"/>
    <tableColumn id="12" xr3:uid="{F71733A5-3820-4DD0-8F94-FAEC689B4B22}" uniqueName="12" name="Details" queryTableFieldId="12" dataDxfId="8"/>
    <tableColumn id="13" xr3:uid="{BD6CDBFB-E3B1-4A77-BE40-5961C655E01C}" uniqueName="13" name="Customer ID" queryTableFieldId="13" dataDxfId="7"/>
    <tableColumn id="14" xr3:uid="{B19716BD-2A9E-453D-91F7-2435EA67F621}" uniqueName="14" name="Customer Email" queryTableFieldId="14" dataDxfId="6"/>
    <tableColumn id="15" xr3:uid="{9303F8C9-9147-4A21-8043-354BC4B7FECC}" uniqueName="15" name="rs_document (metadata)" queryTableFieldId="15" dataDxfId="5"/>
    <tableColumn id="16" xr3:uid="{BF26CF8E-ED9F-4B00-8D7E-5C8A9B3048C7}" uniqueName="16" name="rs_component (metadata)" queryTableFieldId="16" dataDxfId="4"/>
    <tableColumn id="17" xr3:uid="{0D2BEBB4-5A38-4F87-A836-4B3A7BEFC04F}" uniqueName="17" name="rs_signer_name (metadata)" queryTableFieldId="17" dataDxfId="3"/>
    <tableColumn id="18" xr3:uid="{A06E0613-3D36-45FD-820B-BD14054B0A6B}" uniqueName="18" name="rs_signer_email (metadata)" queryTableFieldId="18" dataDxfId="2"/>
    <tableColumn id="19" xr3:uid="{08379AF8-DD48-4750-94AB-B51511CB90F6}" uniqueName="19" name="card_last4 (metadata)" queryTableFieldId="19" dataDxfId="1"/>
    <tableColumn id="20" xr3:uid="{0ADDE2DA-F1F0-424D-A88E-AC8B557D4214}" uniqueName="20" name="Trip name or design fee?" queryTableFieldId="20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F36E-EEB4-4936-BA7E-E025881DA018}">
  <dimension ref="A1:J536"/>
  <sheetViews>
    <sheetView showGridLines="0" tabSelected="1" zoomScale="70" zoomScaleNormal="70" workbookViewId="0">
      <selection activeCell="J29" sqref="J29"/>
    </sheetView>
  </sheetViews>
  <sheetFormatPr defaultRowHeight="14.25" x14ac:dyDescent="0.45"/>
  <cols>
    <col min="1" max="2" width="12.86328125" customWidth="1"/>
    <col min="3" max="3" width="39.53125" bestFit="1" customWidth="1"/>
    <col min="4" max="4" width="15.796875" bestFit="1" customWidth="1"/>
    <col min="5" max="5" width="15.53125" customWidth="1"/>
    <col min="6" max="6" width="33.796875" bestFit="1" customWidth="1"/>
    <col min="7" max="7" width="20.33203125" customWidth="1"/>
    <col min="10" max="10" width="38.86328125" bestFit="1" customWidth="1"/>
  </cols>
  <sheetData>
    <row r="1" spans="3:10" x14ac:dyDescent="0.45">
      <c r="E1" s="10">
        <f>SUM(_xlfn.ANCHORARRAY(E4))</f>
        <v>-52779.039999999972</v>
      </c>
    </row>
    <row r="2" spans="3:10" x14ac:dyDescent="0.45">
      <c r="G2" t="s">
        <v>1884</v>
      </c>
    </row>
    <row r="3" spans="3:10" x14ac:dyDescent="0.45">
      <c r="C3" s="8" t="s">
        <v>1441</v>
      </c>
      <c r="D3" s="8" t="s">
        <v>1437</v>
      </c>
      <c r="E3" s="8" t="s">
        <v>1442</v>
      </c>
      <c r="F3" s="8" t="s">
        <v>1443</v>
      </c>
      <c r="G3" s="8" t="s">
        <v>1883</v>
      </c>
    </row>
    <row r="4" spans="3:10" x14ac:dyDescent="0.45">
      <c r="C4" t="str" cm="1">
        <f t="array" ref="C4:D495">_xlfn._xlws.SORT(_xlfn.UNIQUE(_xlfn.HSTACK(Transformed_Data[Details], INT(Transformed_Data[DateQB]))), 2, 1)</f>
        <v>2512-1100 Allen Sheri 04</v>
      </c>
      <c r="D4" s="1">
        <v>45663</v>
      </c>
      <c r="E4" s="6" cm="1">
        <f t="array" ref="E4:E495">SUMIFS(Transformed_Data[Stripe fee total], Transformed_Data[Details],INDEX(_xlfn.ANCHORARRAY(C4),,1), Transformed_Data[DateQB],INDEX(_xlfn.ANCHORARRAY(C4),,2))</f>
        <v>-1.1617210682492582</v>
      </c>
      <c r="J4" t="str">
        <f>IFERROR(INDEX(_xlfn._TRO_TRAILING(#REF!),MATCH(C4,_xlfn._TRO_TRAILING(#REF!),0)),"")</f>
        <v/>
      </c>
    </row>
    <row r="5" spans="3:10" x14ac:dyDescent="0.45">
      <c r="C5" t="str">
        <v xml:space="preserve">2512-1900 Long Christopher 02 </v>
      </c>
      <c r="D5" s="1">
        <v>45663</v>
      </c>
      <c r="E5" s="6">
        <v>-1.5382789317507419</v>
      </c>
      <c r="J5" t="str">
        <f>IFERROR(INDEX(_xlfn._TRO_TRAILING(#REF!),MATCH(C5,_xlfn._TRO_TRAILING(#REF!),0)),"")</f>
        <v/>
      </c>
    </row>
    <row r="6" spans="3:10" x14ac:dyDescent="0.45">
      <c r="C6" t="str">
        <v>Cox James</v>
      </c>
      <c r="D6" s="1">
        <v>45663</v>
      </c>
      <c r="E6" s="6">
        <v>0</v>
      </c>
      <c r="J6" t="str">
        <f>IFERROR(INDEX(_xlfn._TRO_TRAILING(#REF!),MATCH(C6,_xlfn._TRO_TRAILING(#REF!),0)),"")</f>
        <v/>
      </c>
    </row>
    <row r="7" spans="3:10" x14ac:dyDescent="0.45">
      <c r="C7" t="str">
        <v>2609-0900 Johnson William 01</v>
      </c>
      <c r="D7" s="1">
        <v>45663</v>
      </c>
      <c r="E7" s="6">
        <v>-30.4</v>
      </c>
      <c r="J7" t="str">
        <f>IFERROR(INDEX(_xlfn._TRO_TRAILING(#REF!),MATCH(C7,_xlfn._TRO_TRAILING(#REF!),0)),"")</f>
        <v/>
      </c>
    </row>
    <row r="8" spans="3:10" x14ac:dyDescent="0.45">
      <c r="C8" t="str">
        <v xml:space="preserve">2604-0400 Mclaughlin Matthew 08 </v>
      </c>
      <c r="D8" s="1">
        <v>45663</v>
      </c>
      <c r="E8" s="6">
        <v>-234.60000000000002</v>
      </c>
      <c r="J8" t="str">
        <f>IFERROR(INDEX(_xlfn._TRO_TRAILING(#REF!),MATCH(C8,_xlfn._TRO_TRAILING(#REF!),0)),"")</f>
        <v/>
      </c>
    </row>
    <row r="9" spans="3:10" x14ac:dyDescent="0.45">
      <c r="C9" t="str">
        <v>2604-0300 Lozano Javier 05</v>
      </c>
      <c r="D9" s="1">
        <v>45663</v>
      </c>
      <c r="E9" s="6">
        <v>-174.9</v>
      </c>
      <c r="J9" t="str">
        <f>IFERROR(INDEX(_xlfn._TRO_TRAILING(#REF!),MATCH(C9,_xlfn._TRO_TRAILING(#REF!),0)),"")</f>
        <v/>
      </c>
    </row>
    <row r="10" spans="3:10" x14ac:dyDescent="0.45">
      <c r="C10" t="str">
        <v>2602-0100 Carlson Jessica 04</v>
      </c>
      <c r="D10" s="1">
        <v>45663</v>
      </c>
      <c r="E10" s="6">
        <v>-0.72000000000000008</v>
      </c>
      <c r="J10" t="str">
        <f>IFERROR(INDEX(_xlfn._TRO_TRAILING(#REF!),MATCH(C10,_xlfn._TRO_TRAILING(#REF!),0)),"")</f>
        <v/>
      </c>
    </row>
    <row r="11" spans="3:10" x14ac:dyDescent="0.45">
      <c r="C11" t="str">
        <v xml:space="preserve">2512-2100 Summers Elizabeth 04 </v>
      </c>
      <c r="D11" s="1">
        <v>45663</v>
      </c>
      <c r="E11" s="6">
        <v>-0.16</v>
      </c>
      <c r="J11" t="str">
        <f>IFERROR(INDEX(_xlfn._TRO_TRAILING(#REF!),MATCH(C11,_xlfn._TRO_TRAILING(#REF!),0)),"")</f>
        <v/>
      </c>
    </row>
    <row r="12" spans="3:10" x14ac:dyDescent="0.45">
      <c r="C12" t="str">
        <v>2609-1700 Ward Sean 02</v>
      </c>
      <c r="D12" s="1">
        <v>45663</v>
      </c>
      <c r="E12" s="6">
        <v>-126.60000000000001</v>
      </c>
      <c r="J12" t="str">
        <f>IFERROR(INDEX(_xlfn._TRO_TRAILING(#REF!),MATCH(C12,_xlfn._TRO_TRAILING(#REF!),0)),"")</f>
        <v/>
      </c>
    </row>
    <row r="13" spans="3:10" x14ac:dyDescent="0.45">
      <c r="C13" t="str">
        <v>2507-0700 Roy Judith 02</v>
      </c>
      <c r="D13" s="1">
        <v>45811</v>
      </c>
      <c r="E13" s="6">
        <v>0</v>
      </c>
    </row>
    <row r="14" spans="3:10" x14ac:dyDescent="0.45">
      <c r="C14" t="str">
        <v>2508-1000 Riddle Jean 02</v>
      </c>
      <c r="D14" s="1">
        <v>45811</v>
      </c>
      <c r="E14" s="6">
        <v>0</v>
      </c>
      <c r="J14" t="str">
        <f>IFERROR(INDEX(_xlfn._TRO_TRAILING(#REF!),MATCH(C14,_xlfn._TRO_TRAILING(#REF!),0)),"")</f>
        <v/>
      </c>
    </row>
    <row r="15" spans="3:10" x14ac:dyDescent="0.45">
      <c r="C15" t="str">
        <v xml:space="preserve">2508-0500 Gutierrez Gregory 02 </v>
      </c>
      <c r="D15" s="1">
        <v>45811</v>
      </c>
      <c r="E15" s="6">
        <v>0</v>
      </c>
      <c r="J15" t="str">
        <f>IFERROR(INDEX(_xlfn._TRO_TRAILING(#REF!),MATCH(C15,_xlfn._TRO_TRAILING(#REF!),0)),"")</f>
        <v/>
      </c>
    </row>
    <row r="16" spans="3:10" x14ac:dyDescent="0.45">
      <c r="C16" t="str">
        <v>2507-1200 Herrera Kathryn 05</v>
      </c>
      <c r="D16" s="1">
        <v>45811</v>
      </c>
      <c r="E16" s="6">
        <v>0</v>
      </c>
      <c r="J16" t="str">
        <f>IFERROR(INDEX(_xlfn._TRO_TRAILING(#REF!),MATCH(C16,_xlfn._TRO_TRAILING(#REF!),0)),"")</f>
        <v/>
      </c>
    </row>
    <row r="17" spans="3:10" x14ac:dyDescent="0.45">
      <c r="C17" t="str">
        <v>2505-1100 Gay Sean 04</v>
      </c>
      <c r="D17" s="1">
        <v>45811</v>
      </c>
      <c r="E17" s="6">
        <v>0</v>
      </c>
      <c r="J17" t="str">
        <f>IFERROR(INDEX(_xlfn._TRO_TRAILING(#REF!),MATCH(C17,_xlfn._TRO_TRAILING(#REF!),0)),"")</f>
        <v/>
      </c>
    </row>
    <row r="18" spans="3:10" x14ac:dyDescent="0.45">
      <c r="C18" t="str">
        <v>2507-0300 Jimenez Alexander 05</v>
      </c>
      <c r="D18" s="1">
        <v>45811</v>
      </c>
      <c r="E18" s="6">
        <v>0</v>
      </c>
      <c r="J18" t="str">
        <f>IFERROR(INDEX(_xlfn._TRO_TRAILING(#REF!),MATCH(C18,_xlfn._TRO_TRAILING(#REF!),0)),"")</f>
        <v/>
      </c>
    </row>
    <row r="19" spans="3:10" x14ac:dyDescent="0.45">
      <c r="C19" t="str">
        <v>2508-1001 Riddle Christine 01</v>
      </c>
      <c r="D19" s="1">
        <v>45811</v>
      </c>
      <c r="E19" s="6">
        <v>0</v>
      </c>
      <c r="J19" t="str">
        <f>IFERROR(INDEX(_xlfn._TRO_TRAILING(#REF!),MATCH(C19,_xlfn._TRO_TRAILING(#REF!),0)),"")</f>
        <v/>
      </c>
    </row>
    <row r="20" spans="3:10" x14ac:dyDescent="0.45">
      <c r="C20" t="str">
        <v>2605-0300 Kelly Maria 05</v>
      </c>
      <c r="D20" s="1">
        <v>45811</v>
      </c>
      <c r="E20" s="6">
        <v>0</v>
      </c>
      <c r="J20" t="str">
        <f>IFERROR(INDEX(_xlfn._TRO_TRAILING(#REF!),MATCH(C20,_xlfn._TRO_TRAILING(#REF!),0)),"")</f>
        <v/>
      </c>
    </row>
    <row r="21" spans="3:10" x14ac:dyDescent="0.45">
      <c r="C21" t="str">
        <v>2508-0600 Nguyen Laura 05</v>
      </c>
      <c r="D21" s="1">
        <v>45811</v>
      </c>
      <c r="E21" s="6">
        <v>0</v>
      </c>
      <c r="J21" t="str">
        <f>IFERROR(INDEX(_xlfn._TRO_TRAILING(#REF!),MATCH(C21,_xlfn._TRO_TRAILING(#REF!),0)),"")</f>
        <v/>
      </c>
    </row>
    <row r="22" spans="3:10" x14ac:dyDescent="0.45">
      <c r="C22" t="str">
        <v>2508-1000 Riddle Kendra 01</v>
      </c>
      <c r="D22" s="1">
        <v>45811</v>
      </c>
      <c r="E22" s="6">
        <v>0</v>
      </c>
      <c r="J22" t="str">
        <f>IFERROR(INDEX(_xlfn._TRO_TRAILING(#REF!),MATCH(C22,_xlfn._TRO_TRAILING(#REF!),0)),"")</f>
        <v/>
      </c>
    </row>
    <row r="23" spans="3:10" x14ac:dyDescent="0.45">
      <c r="C23" t="str">
        <v xml:space="preserve">2505-0500 Cantrell Keith 02 </v>
      </c>
      <c r="D23" s="1">
        <v>45811</v>
      </c>
      <c r="E23" s="6">
        <v>0</v>
      </c>
      <c r="J23" t="str">
        <f>IFERROR(INDEX(_xlfn._TRO_TRAILING(#REF!),MATCH(C23,_xlfn._TRO_TRAILING(#REF!),0)),"")</f>
        <v/>
      </c>
    </row>
    <row r="24" spans="3:10" x14ac:dyDescent="0.45">
      <c r="C24" t="str">
        <v>2508-1900 Keith Jeremy 06</v>
      </c>
      <c r="D24" s="1">
        <v>45811</v>
      </c>
      <c r="E24" s="6">
        <v>0</v>
      </c>
      <c r="J24" t="str">
        <f>IFERROR(INDEX(_xlfn._TRO_TRAILING(#REF!),MATCH(C24,_xlfn._TRO_TRAILING(#REF!),0)),"")</f>
        <v/>
      </c>
    </row>
    <row r="25" spans="3:10" x14ac:dyDescent="0.45">
      <c r="C25" t="str">
        <v>2506-1300 Hicks Joseph 02</v>
      </c>
      <c r="D25" s="1">
        <v>45811</v>
      </c>
      <c r="E25" s="6">
        <v>0</v>
      </c>
      <c r="J25" t="str">
        <f>IFERROR(INDEX(_xlfn._TRO_TRAILING(#REF!),MATCH(C25,_xlfn._TRO_TRAILING(#REF!),0)),"")</f>
        <v/>
      </c>
    </row>
    <row r="26" spans="3:10" x14ac:dyDescent="0.45">
      <c r="C26" t="str">
        <v xml:space="preserve">2508-1400 Price David 04 </v>
      </c>
      <c r="D26" s="1">
        <v>45811</v>
      </c>
      <c r="E26" s="6">
        <v>0</v>
      </c>
      <c r="J26" t="str">
        <f>IFERROR(INDEX(_xlfn._TRO_TRAILING(#REF!),MATCH(C26,_xlfn._TRO_TRAILING(#REF!),0)),"")</f>
        <v/>
      </c>
    </row>
    <row r="27" spans="3:10" x14ac:dyDescent="0.45">
      <c r="C27" t="str">
        <v>2508-1600 Golden Sara 02</v>
      </c>
      <c r="D27" s="1">
        <v>45818</v>
      </c>
      <c r="E27" s="6">
        <v>0</v>
      </c>
      <c r="J27" t="str">
        <f>IFERROR(INDEX(_xlfn._TRO_TRAILING(#REF!),MATCH(C27,_xlfn._TRO_TRAILING(#REF!),0)),"")</f>
        <v/>
      </c>
    </row>
    <row r="28" spans="3:10" x14ac:dyDescent="0.45">
      <c r="C28" t="str">
        <v>2506-0700 Gonzalez Alec 04</v>
      </c>
      <c r="D28" s="1">
        <v>45818</v>
      </c>
      <c r="E28" s="6">
        <v>0</v>
      </c>
      <c r="J28" t="str">
        <f>IFERROR(INDEX(_xlfn._TRO_TRAILING(#REF!),MATCH(C28,_xlfn._TRO_TRAILING(#REF!),0)),"")</f>
        <v/>
      </c>
    </row>
    <row r="29" spans="3:10" x14ac:dyDescent="0.45">
      <c r="C29" t="str">
        <v xml:space="preserve">2605-0700 Jackson Michelle 05 </v>
      </c>
      <c r="D29" s="1">
        <v>45818</v>
      </c>
      <c r="E29" s="6">
        <v>0</v>
      </c>
      <c r="J29" t="str">
        <f>IFERROR(INDEX(_xlfn._TRO_TRAILING(#REF!),MATCH(C29,_xlfn._TRO_TRAILING(#REF!),0)),"")</f>
        <v/>
      </c>
    </row>
    <row r="30" spans="3:10" x14ac:dyDescent="0.45">
      <c r="C30" t="str">
        <v>2507-0300 Jimenez Alexander 05</v>
      </c>
      <c r="D30" s="1">
        <v>45818</v>
      </c>
      <c r="E30" s="6">
        <v>0</v>
      </c>
      <c r="J30" t="str">
        <f>IFERROR(INDEX(_xlfn._TRO_TRAILING(#REF!),MATCH(C30,_xlfn._TRO_TRAILING(#REF!),0)),"")</f>
        <v/>
      </c>
    </row>
    <row r="31" spans="3:10" x14ac:dyDescent="0.45">
      <c r="C31" t="str">
        <v xml:space="preserve">2506-1800 Adkins Steven &amp; Kevin 04 </v>
      </c>
      <c r="D31" s="1">
        <v>45818</v>
      </c>
      <c r="E31" s="6">
        <v>0</v>
      </c>
      <c r="J31" t="str">
        <f>IFERROR(INDEX(_xlfn._TRO_TRAILING(#REF!),MATCH(C31,_xlfn._TRO_TRAILING(#REF!),0)),"")</f>
        <v/>
      </c>
    </row>
    <row r="32" spans="3:10" x14ac:dyDescent="0.45">
      <c r="C32" t="str">
        <v>2603-0200 Garcia Joseph 08</v>
      </c>
      <c r="D32" s="1">
        <v>45818</v>
      </c>
      <c r="E32" s="6">
        <v>0</v>
      </c>
      <c r="J32" t="str">
        <f>IFERROR(INDEX(_xlfn._TRO_TRAILING(#REF!),MATCH(C32,_xlfn._TRO_TRAILING(#REF!),0)),"")</f>
        <v/>
      </c>
    </row>
    <row r="33" spans="3:10" x14ac:dyDescent="0.45">
      <c r="C33" t="str">
        <v>2512-1600 Thomas Melissa 02</v>
      </c>
      <c r="D33" s="1">
        <v>45818</v>
      </c>
      <c r="E33" s="6">
        <v>0</v>
      </c>
      <c r="J33" t="str">
        <f>IFERROR(INDEX(_xlfn._TRO_TRAILING(#REF!),MATCH(C33,_xlfn._TRO_TRAILING(#REF!),0)),"")</f>
        <v/>
      </c>
    </row>
    <row r="34" spans="3:10" x14ac:dyDescent="0.45">
      <c r="C34" t="str">
        <v>2508-0205 Orozco Tony 01</v>
      </c>
      <c r="D34" s="1">
        <v>45818</v>
      </c>
      <c r="E34" s="6">
        <v>0</v>
      </c>
      <c r="J34" t="str">
        <f>IFERROR(INDEX(_xlfn._TRO_TRAILING(#REF!),MATCH(C34,_xlfn._TRO_TRAILING(#REF!),0)),"")</f>
        <v/>
      </c>
    </row>
    <row r="35" spans="3:10" x14ac:dyDescent="0.45">
      <c r="C35" t="str">
        <v>2508-1500 Woods Veronica 02</v>
      </c>
      <c r="D35" s="1">
        <v>45818</v>
      </c>
      <c r="E35" s="6">
        <v>0</v>
      </c>
      <c r="J35" t="str">
        <f>IFERROR(INDEX(_xlfn._TRO_TRAILING(#REF!),MATCH(C35,_xlfn._TRO_TRAILING(#REF!),0)),"")</f>
        <v/>
      </c>
    </row>
    <row r="36" spans="3:10" x14ac:dyDescent="0.45">
      <c r="C36" t="str">
        <v>2507-2100 Hernandez Bethany 04</v>
      </c>
      <c r="D36" s="1">
        <v>45818</v>
      </c>
      <c r="E36" s="6">
        <v>0</v>
      </c>
      <c r="J36" t="str">
        <f>IFERROR(INDEX(_xlfn._TRO_TRAILING(#REF!),MATCH(C36,_xlfn._TRO_TRAILING(#REF!),0)),"")</f>
        <v/>
      </c>
    </row>
    <row r="37" spans="3:10" x14ac:dyDescent="0.45">
      <c r="C37" t="str">
        <v>2507-1700 Hall David 04</v>
      </c>
      <c r="D37" s="1">
        <v>45818</v>
      </c>
      <c r="E37" s="6">
        <v>0</v>
      </c>
      <c r="J37" t="str">
        <f>IFERROR(INDEX(_xlfn._TRO_TRAILING(#REF!),MATCH(C37,_xlfn._TRO_TRAILING(#REF!),0)),"")</f>
        <v/>
      </c>
    </row>
    <row r="38" spans="3:10" x14ac:dyDescent="0.45">
      <c r="C38" t="str">
        <v>jeremy00@gmail.com</v>
      </c>
      <c r="D38" s="1">
        <v>45818</v>
      </c>
      <c r="E38" s="6">
        <v>0</v>
      </c>
      <c r="J38" t="str">
        <f>IFERROR(INDEX(_xlfn._TRO_TRAILING(#REF!),MATCH(C38,_xlfn._TRO_TRAILING(#REF!),0)),"")</f>
        <v/>
      </c>
    </row>
    <row r="39" spans="3:10" x14ac:dyDescent="0.45">
      <c r="C39" t="str">
        <v>2609-0600 Matthews Michael 02</v>
      </c>
      <c r="D39" s="1">
        <v>45818</v>
      </c>
      <c r="E39" s="6">
        <v>0</v>
      </c>
      <c r="J39" t="str">
        <f>IFERROR(INDEX(_xlfn._TRO_TRAILING(#REF!),MATCH(C39,_xlfn._TRO_TRAILING(#REF!),0)),"")</f>
        <v/>
      </c>
    </row>
    <row r="40" spans="3:10" x14ac:dyDescent="0.45">
      <c r="C40" t="str">
        <v>2507-2200 Johns Christine 01</v>
      </c>
      <c r="D40" s="1">
        <v>45818</v>
      </c>
      <c r="E40" s="6">
        <v>0</v>
      </c>
      <c r="J40" t="str">
        <f>IFERROR(INDEX(_xlfn._TRO_TRAILING(#REF!),MATCH(C40,_xlfn._TRO_TRAILING(#REF!),0)),"")</f>
        <v/>
      </c>
    </row>
    <row r="41" spans="3:10" x14ac:dyDescent="0.45">
      <c r="C41" t="str">
        <v>ejohnson@hotmail.com</v>
      </c>
      <c r="D41" s="1">
        <v>45818</v>
      </c>
      <c r="E41" s="6">
        <v>0</v>
      </c>
      <c r="J41" t="str">
        <f>IFERROR(INDEX(_xlfn._TRO_TRAILING(#REF!),MATCH(C41,_xlfn._TRO_TRAILING(#REF!),0)),"")</f>
        <v/>
      </c>
    </row>
    <row r="42" spans="3:10" x14ac:dyDescent="0.45">
      <c r="C42" t="str">
        <v>2510-0800 Arias Bethany 01</v>
      </c>
      <c r="D42" s="1">
        <v>45818</v>
      </c>
      <c r="E42" s="6">
        <v>0</v>
      </c>
      <c r="J42" t="str">
        <f>IFERROR(INDEX(_xlfn._TRO_TRAILING(#REF!),MATCH(C42,_xlfn._TRO_TRAILING(#REF!),0)),"")</f>
        <v/>
      </c>
    </row>
    <row r="43" spans="3:10" x14ac:dyDescent="0.45">
      <c r="C43" t="str">
        <v>mendozajohn@gmail.com</v>
      </c>
      <c r="D43" s="1">
        <v>45818</v>
      </c>
      <c r="E43" s="6">
        <v>0</v>
      </c>
      <c r="J43" t="str">
        <f>IFERROR(INDEX(_xlfn._TRO_TRAILING(#REF!),MATCH(C43,_xlfn._TRO_TRAILING(#REF!),0)),"")</f>
        <v/>
      </c>
    </row>
    <row r="44" spans="3:10" x14ac:dyDescent="0.45">
      <c r="C44" t="str">
        <v>2506-2600 Andrade Jeremy 02</v>
      </c>
      <c r="D44" s="1">
        <v>45818</v>
      </c>
      <c r="E44" s="6">
        <v>0</v>
      </c>
      <c r="J44" t="str">
        <f>IFERROR(INDEX(_xlfn._TRO_TRAILING(#REF!),MATCH(C44,_xlfn._TRO_TRAILING(#REF!),0)),"")</f>
        <v/>
      </c>
    </row>
    <row r="45" spans="3:10" x14ac:dyDescent="0.45">
      <c r="C45" t="str">
        <v>2508-1000 Riddle Daniel 02</v>
      </c>
      <c r="D45" s="1">
        <v>45818</v>
      </c>
      <c r="E45" s="6">
        <v>0</v>
      </c>
      <c r="J45" t="str">
        <f>IFERROR(INDEX(_xlfn._TRO_TRAILING(#REF!),MATCH(C45,_xlfn._TRO_TRAILING(#REF!),0)),"")</f>
        <v/>
      </c>
    </row>
    <row r="46" spans="3:10" x14ac:dyDescent="0.45">
      <c r="C46" t="str">
        <v>2604-0200 Holland Sheri 02</v>
      </c>
      <c r="D46" s="1">
        <v>45818</v>
      </c>
      <c r="E46" s="6">
        <v>0</v>
      </c>
      <c r="J46" t="str">
        <f>IFERROR(INDEX(_xlfn._TRO_TRAILING(#REF!),MATCH(C46,_xlfn._TRO_TRAILING(#REF!),0)),"")</f>
        <v/>
      </c>
    </row>
    <row r="47" spans="3:10" x14ac:dyDescent="0.45">
      <c r="C47" t="str">
        <v>2608-0300 Cunningham Veronica 10</v>
      </c>
      <c r="D47" s="1">
        <v>45818</v>
      </c>
      <c r="E47" s="38">
        <v>0</v>
      </c>
      <c r="J47" t="str">
        <f>IFERROR(INDEX(_xlfn._TRO_TRAILING(#REF!),MATCH(C47,_xlfn._TRO_TRAILING(#REF!),0)),"")</f>
        <v/>
      </c>
    </row>
    <row r="48" spans="3:10" x14ac:dyDescent="0.45">
      <c r="C48" t="str">
        <v>2701-0107 Stevenson Justin 01</v>
      </c>
      <c r="D48" s="1">
        <v>45818</v>
      </c>
      <c r="E48" s="38">
        <v>0</v>
      </c>
      <c r="J48" t="str">
        <f>IFERROR(INDEX(_xlfn._TRO_TRAILING(#REF!),MATCH(C48,_xlfn._TRO_TRAILING(#REF!),0)),"")</f>
        <v/>
      </c>
    </row>
    <row r="49" spans="3:10" x14ac:dyDescent="0.45">
      <c r="C49" t="str">
        <v>2512-1700 Rodriguez Natalie 02</v>
      </c>
      <c r="D49" s="1">
        <v>45818</v>
      </c>
      <c r="E49" s="38">
        <v>0</v>
      </c>
      <c r="J49" t="str">
        <f>IFERROR(INDEX(_xlfn._TRO_TRAILING(#REF!),MATCH(C49,_xlfn._TRO_TRAILING(#REF!),0)),"")</f>
        <v/>
      </c>
    </row>
    <row r="50" spans="3:10" x14ac:dyDescent="0.45">
      <c r="C50" t="str">
        <v>2701-0106 Spencer Glen 01</v>
      </c>
      <c r="D50" s="1">
        <v>45818</v>
      </c>
      <c r="E50" s="38">
        <v>0</v>
      </c>
      <c r="J50" t="str">
        <f>IFERROR(INDEX(_xlfn._TRO_TRAILING(#REF!),MATCH(C50,_xlfn._TRO_TRAILING(#REF!),0)),"")</f>
        <v/>
      </c>
    </row>
    <row r="51" spans="3:10" x14ac:dyDescent="0.45">
      <c r="C51" t="str">
        <v>2604-0300 Lozano Javier 05</v>
      </c>
      <c r="D51" s="1">
        <v>45818</v>
      </c>
      <c r="E51" s="38">
        <v>0</v>
      </c>
      <c r="J51" t="str">
        <f>IFERROR(INDEX(_xlfn._TRO_TRAILING(#REF!),MATCH(C51,_xlfn._TRO_TRAILING(#REF!),0)),"")</f>
        <v/>
      </c>
    </row>
    <row r="52" spans="3:10" x14ac:dyDescent="0.45">
      <c r="C52" t="str">
        <v>2609-0600 Matthews Michael 02</v>
      </c>
      <c r="D52" s="1">
        <v>45825</v>
      </c>
      <c r="E52" s="38">
        <v>0</v>
      </c>
      <c r="J52" t="str">
        <f>IFERROR(INDEX(_xlfn._TRO_TRAILING(#REF!),MATCH(C52,_xlfn._TRO_TRAILING(#REF!),0)),"")</f>
        <v/>
      </c>
    </row>
    <row r="53" spans="3:10" x14ac:dyDescent="0.45">
      <c r="C53" t="str">
        <v>2605-0800 Padilla John 04</v>
      </c>
      <c r="D53" s="1">
        <v>45825</v>
      </c>
      <c r="E53" s="38">
        <v>0</v>
      </c>
      <c r="J53" t="str">
        <f>IFERROR(INDEX(_xlfn._TRO_TRAILING(#REF!),MATCH(C53,_xlfn._TRO_TRAILING(#REF!),0)),"")</f>
        <v/>
      </c>
    </row>
    <row r="54" spans="3:10" x14ac:dyDescent="0.45">
      <c r="C54" t="str">
        <v>2507-2200 Johns Christine 01</v>
      </c>
      <c r="D54" s="1">
        <v>45825</v>
      </c>
      <c r="E54" s="38">
        <v>0</v>
      </c>
      <c r="J54" t="str">
        <f>IFERROR(INDEX(_xlfn._TRO_TRAILING(#REF!),MATCH(C54,_xlfn._TRO_TRAILING(#REF!),0)),"")</f>
        <v/>
      </c>
    </row>
    <row r="55" spans="3:10" x14ac:dyDescent="0.45">
      <c r="C55" t="str">
        <v>2506-0700 Gonzalez Alec 04</v>
      </c>
      <c r="D55" s="1">
        <v>45825</v>
      </c>
      <c r="E55" s="38">
        <v>0</v>
      </c>
      <c r="J55" t="str">
        <f>IFERROR(INDEX(_xlfn._TRO_TRAILING(#REF!),MATCH(C55,_xlfn._TRO_TRAILING(#REF!),0)),"")</f>
        <v/>
      </c>
    </row>
    <row r="56" spans="3:10" x14ac:dyDescent="0.45">
      <c r="C56" t="str">
        <v>2701-0104 Gardner Sarah 01</v>
      </c>
      <c r="D56" s="1">
        <v>45825</v>
      </c>
      <c r="E56" s="38">
        <v>0</v>
      </c>
      <c r="J56" t="str">
        <f>IFERROR(INDEX(_xlfn._TRO_TRAILING(#REF!),MATCH(C56,_xlfn._TRO_TRAILING(#REF!),0)),"")</f>
        <v/>
      </c>
    </row>
    <row r="57" spans="3:10" x14ac:dyDescent="0.45">
      <c r="C57" t="str">
        <v>2508-1101 Moore Brian 02</v>
      </c>
      <c r="D57" s="1">
        <v>45825</v>
      </c>
      <c r="E57" s="38">
        <v>0</v>
      </c>
      <c r="J57" t="str">
        <f>IFERROR(INDEX(_xlfn._TRO_TRAILING(#REF!),MATCH(C57,_xlfn._TRO_TRAILING(#REF!),0)),"")</f>
        <v/>
      </c>
    </row>
    <row r="58" spans="3:10" x14ac:dyDescent="0.45">
      <c r="C58" t="str">
        <v>2506-2200 Harris Elijah 02</v>
      </c>
      <c r="D58" s="1">
        <v>45825</v>
      </c>
      <c r="E58" s="38">
        <v>0</v>
      </c>
      <c r="J58" t="str">
        <f>IFERROR(INDEX(_xlfn._TRO_TRAILING(#REF!),MATCH(C58,_xlfn._TRO_TRAILING(#REF!),0)),"")</f>
        <v/>
      </c>
    </row>
    <row r="59" spans="3:10" x14ac:dyDescent="0.45">
      <c r="C59" t="str">
        <v>2701-0111 Boyd Christopher 01</v>
      </c>
      <c r="D59" s="1">
        <v>45825</v>
      </c>
      <c r="E59" s="38">
        <v>0</v>
      </c>
      <c r="J59" t="str">
        <f>IFERROR(INDEX(_xlfn._TRO_TRAILING(#REF!),MATCH(C59,_xlfn._TRO_TRAILING(#REF!),0)),"")</f>
        <v/>
      </c>
    </row>
    <row r="60" spans="3:10" x14ac:dyDescent="0.45">
      <c r="C60" t="str">
        <v>2701-0109 Smith Grace 01</v>
      </c>
      <c r="D60" s="1">
        <v>45825</v>
      </c>
      <c r="E60" s="38">
        <v>0</v>
      </c>
      <c r="J60" t="str">
        <f>IFERROR(INDEX(_xlfn._TRO_TRAILING(#REF!),MATCH(C60,_xlfn._TRO_TRAILING(#REF!),0)),"")</f>
        <v/>
      </c>
    </row>
    <row r="61" spans="3:10" x14ac:dyDescent="0.45">
      <c r="C61" t="str">
        <v>2512-0500 Franklin Michael 02</v>
      </c>
      <c r="D61" s="1">
        <v>45825</v>
      </c>
      <c r="E61" s="38">
        <v>0</v>
      </c>
      <c r="J61" t="str">
        <f>IFERROR(INDEX(_xlfn._TRO_TRAILING(#REF!),MATCH(C61,_xlfn._TRO_TRAILING(#REF!),0)),"")</f>
        <v/>
      </c>
    </row>
    <row r="62" spans="3:10" x14ac:dyDescent="0.45">
      <c r="C62" t="str">
        <v xml:space="preserve">2507-0100 Cain Gregory 06 </v>
      </c>
      <c r="D62" s="1">
        <v>45825</v>
      </c>
      <c r="E62" s="38">
        <v>0</v>
      </c>
      <c r="J62" t="str">
        <f>IFERROR(INDEX(_xlfn._TRO_TRAILING(#REF!),MATCH(C62,_xlfn._TRO_TRAILING(#REF!),0)),"")</f>
        <v/>
      </c>
    </row>
    <row r="63" spans="3:10" x14ac:dyDescent="0.45">
      <c r="C63" t="str">
        <v>2508-0800 Golden Paula &amp; Gabriella 02</v>
      </c>
      <c r="D63" s="1">
        <v>45825</v>
      </c>
      <c r="E63" s="38">
        <v>-101.57197764753987</v>
      </c>
      <c r="J63" t="str">
        <f>IFERROR(INDEX(_xlfn._TRO_TRAILING(#REF!),MATCH(C63,_xlfn._TRO_TRAILING(#REF!),0)),"")</f>
        <v/>
      </c>
    </row>
    <row r="64" spans="3:10" x14ac:dyDescent="0.45">
      <c r="C64" t="str">
        <v xml:space="preserve">2701-0110 Mendoza Kelly 01 </v>
      </c>
      <c r="D64" s="1">
        <v>45825</v>
      </c>
      <c r="E64" s="38">
        <v>-13.250257987889173</v>
      </c>
      <c r="J64" t="str">
        <f>IFERROR(INDEX(_xlfn._TRO_TRAILING(#REF!),MATCH(C64,_xlfn._TRO_TRAILING(#REF!),0)),"")</f>
        <v/>
      </c>
    </row>
    <row r="65" spans="3:10" x14ac:dyDescent="0.45">
      <c r="C65" t="str">
        <v>2508-1000 Riddle Jean 02</v>
      </c>
      <c r="D65" s="1">
        <v>45825</v>
      </c>
      <c r="E65" s="38">
        <v>-1.050020444323293</v>
      </c>
      <c r="J65" t="str">
        <f>IFERROR(INDEX(_xlfn._TRO_TRAILING(#REF!),MATCH(C65,_xlfn._TRO_TRAILING(#REF!),0)),"")</f>
        <v/>
      </c>
    </row>
    <row r="66" spans="3:10" x14ac:dyDescent="0.45">
      <c r="C66" t="str">
        <v>2701-0102 Hernandez Reginald 01</v>
      </c>
      <c r="D66" s="1">
        <v>45825</v>
      </c>
      <c r="E66" s="38">
        <v>-13.425261395276388</v>
      </c>
      <c r="J66" t="str">
        <f>IFERROR(INDEX(_xlfn._TRO_TRAILING(#REF!),MATCH(C66,_xlfn._TRO_TRAILING(#REF!),0)),"")</f>
        <v/>
      </c>
    </row>
    <row r="67" spans="3:10" x14ac:dyDescent="0.45">
      <c r="C67" t="str">
        <v>2508-1000 Riddle Daniel 02</v>
      </c>
      <c r="D67" s="1">
        <v>45825</v>
      </c>
      <c r="E67" s="38">
        <v>-1.050020444323293</v>
      </c>
      <c r="J67" t="str">
        <f>IFERROR(INDEX(_xlfn._TRO_TRAILING(#REF!),MATCH(C67,_xlfn._TRO_TRAILING(#REF!),0)),"")</f>
        <v/>
      </c>
    </row>
    <row r="68" spans="3:10" x14ac:dyDescent="0.45">
      <c r="C68" t="str">
        <v>2509-2000 Allen Eugene &amp; Kimberly 02</v>
      </c>
      <c r="D68" s="1">
        <v>45825</v>
      </c>
      <c r="E68" s="38">
        <v>-126.45246208064799</v>
      </c>
      <c r="J68" t="str">
        <f>IFERROR(INDEX(_xlfn._TRO_TRAILING(#REF!),MATCH(C68,_xlfn._TRO_TRAILING(#REF!),0)),"")</f>
        <v/>
      </c>
    </row>
    <row r="69" spans="3:10" x14ac:dyDescent="0.45">
      <c r="C69" t="str">
        <v>2505-1200 Rodriguez Brenda 02</v>
      </c>
      <c r="D69" s="1">
        <v>45825</v>
      </c>
      <c r="E69" s="38">
        <v>-5.5000000000000009</v>
      </c>
      <c r="J69" t="str">
        <f>IFERROR(INDEX(_xlfn._TRO_TRAILING(#REF!),MATCH(C69,_xlfn._TRO_TRAILING(#REF!),0)),"")</f>
        <v/>
      </c>
    </row>
    <row r="70" spans="3:10" x14ac:dyDescent="0.45">
      <c r="C70" t="str">
        <v>2602-0100 Carlson Jessica 04</v>
      </c>
      <c r="D70" s="1">
        <v>45825</v>
      </c>
      <c r="E70" s="38">
        <v>-136.20000000000002</v>
      </c>
      <c r="J70" t="str">
        <f>IFERROR(INDEX(_xlfn._TRO_TRAILING(#REF!),MATCH(C70,_xlfn._TRO_TRAILING(#REF!),0)),"")</f>
        <v/>
      </c>
    </row>
    <row r="71" spans="3:10" x14ac:dyDescent="0.45">
      <c r="C71" t="str">
        <v xml:space="preserve">2507-1100 Barron Emma 02 </v>
      </c>
      <c r="D71" s="1">
        <v>45825</v>
      </c>
      <c r="E71" s="38">
        <v>-1.9500000000000002</v>
      </c>
      <c r="J71" t="str">
        <f>IFERROR(INDEX(_xlfn._TRO_TRAILING(#REF!),MATCH(C71,_xlfn._TRO_TRAILING(#REF!),0)),"")</f>
        <v/>
      </c>
    </row>
    <row r="72" spans="3:10" x14ac:dyDescent="0.45">
      <c r="C72" t="str">
        <v>Buckley Scott</v>
      </c>
      <c r="D72" s="1">
        <v>45825</v>
      </c>
      <c r="E72" s="38">
        <v>-47.069627764351665</v>
      </c>
      <c r="J72" t="str">
        <f>IFERROR(INDEX(_xlfn._TRO_TRAILING(#REF!),MATCH(C72,_xlfn._TRO_TRAILING(#REF!),0)),"")</f>
        <v/>
      </c>
    </row>
    <row r="73" spans="3:10" x14ac:dyDescent="0.45">
      <c r="C73" t="str">
        <v>2508-1000 Riddle Kendra 01</v>
      </c>
      <c r="D73" s="1">
        <v>45825</v>
      </c>
      <c r="E73" s="38">
        <v>-0.52513028247691673</v>
      </c>
      <c r="J73" t="str">
        <f>IFERROR(INDEX(_xlfn._TRO_TRAILING(#REF!),MATCH(C73,_xlfn._TRO_TRAILING(#REF!),0)),"")</f>
        <v/>
      </c>
    </row>
    <row r="74" spans="3:10" x14ac:dyDescent="0.45">
      <c r="C74" t="str">
        <v>2506-1500 Clark Pam 05</v>
      </c>
      <c r="D74" s="1">
        <v>45825</v>
      </c>
      <c r="E74" s="38">
        <v>-0.97524195317141682</v>
      </c>
      <c r="J74" t="str">
        <f>IFERROR(INDEX(_xlfn._TRO_TRAILING(#REF!),MATCH(C74,_xlfn._TRO_TRAILING(#REF!),0)),"")</f>
        <v/>
      </c>
    </row>
    <row r="75" spans="3:10" x14ac:dyDescent="0.45">
      <c r="C75" t="str">
        <v>2506-0801 Cannon Michael 01</v>
      </c>
      <c r="D75" s="1">
        <v>45832</v>
      </c>
      <c r="E75" s="38">
        <v>-1.9000437737587834</v>
      </c>
      <c r="J75" t="str">
        <f>IFERROR(INDEX(_xlfn._TRO_TRAILING(#REF!),MATCH(C75,_xlfn._TRO_TRAILING(#REF!),0)),"")</f>
        <v/>
      </c>
    </row>
    <row r="76" spans="3:10" x14ac:dyDescent="0.45">
      <c r="C76" t="str">
        <v>2609-0700 Vargas Maria 02</v>
      </c>
      <c r="D76" s="1">
        <v>45832</v>
      </c>
      <c r="E76" s="38">
        <v>-206.00303127612202</v>
      </c>
      <c r="J76" t="str">
        <f>IFERROR(INDEX(_xlfn._TRO_TRAILING(#REF!),MATCH(C76,_xlfn._TRO_TRAILING(#REF!),0)),"")</f>
        <v/>
      </c>
    </row>
    <row r="77" spans="3:10" x14ac:dyDescent="0.45">
      <c r="C77" t="str">
        <v>2508-1001 Riddle Christine 01</v>
      </c>
      <c r="D77" s="1">
        <v>45832</v>
      </c>
      <c r="E77" s="38">
        <v>-0.52501209538071647</v>
      </c>
      <c r="J77" t="str">
        <f>IFERROR(INDEX(_xlfn._TRO_TRAILING(#REF!),MATCH(C77,_xlfn._TRO_TRAILING(#REF!),0)),"")</f>
        <v/>
      </c>
    </row>
    <row r="78" spans="3:10" x14ac:dyDescent="0.45">
      <c r="C78" t="str">
        <v>2603-0200 Garcia Joseph 08</v>
      </c>
      <c r="D78" s="1">
        <v>45832</v>
      </c>
      <c r="E78" s="38">
        <v>-139.60321621932957</v>
      </c>
      <c r="J78" t="str">
        <f>IFERROR(INDEX(_xlfn._TRO_TRAILING(#REF!),MATCH(C78,_xlfn._TRO_TRAILING(#REF!),0)),"")</f>
        <v/>
      </c>
    </row>
    <row r="79" spans="3:10" x14ac:dyDescent="0.45">
      <c r="C79" t="str">
        <v>2508-1800 Sparks Heather 04</v>
      </c>
      <c r="D79" s="1">
        <v>45832</v>
      </c>
      <c r="E79" s="38">
        <v>-348.7036968428838</v>
      </c>
      <c r="J79" t="str">
        <f>IFERROR(INDEX(_xlfn._TRO_TRAILING(#REF!),MATCH(C79,_xlfn._TRO_TRAILING(#REF!),0)),"")</f>
        <v/>
      </c>
    </row>
    <row r="80" spans="3:10" x14ac:dyDescent="0.45">
      <c r="C80" t="str">
        <v>2509-2300 Burns Madison 02</v>
      </c>
      <c r="D80" s="1">
        <v>45832</v>
      </c>
      <c r="E80" s="38">
        <v>-17.100172770901743</v>
      </c>
      <c r="J80" t="str">
        <f>IFERROR(INDEX(_xlfn._TRO_TRAILING(#REF!),MATCH(C80,_xlfn._TRO_TRAILING(#REF!),0)),"")</f>
        <v/>
      </c>
    </row>
    <row r="81" spans="3:10" x14ac:dyDescent="0.45">
      <c r="C81" t="str">
        <v>2508-1400 Atkinson Jose 03</v>
      </c>
      <c r="D81" s="1">
        <v>45832</v>
      </c>
      <c r="E81" s="38">
        <v>-200.00202071230109</v>
      </c>
      <c r="J81" t="str">
        <f>IFERROR(INDEX(_xlfn._TRO_TRAILING(#REF!),MATCH(C81,_xlfn._TRO_TRAILING(#REF!),0)),"")</f>
        <v/>
      </c>
    </row>
    <row r="82" spans="3:10" x14ac:dyDescent="0.45">
      <c r="C82" t="str">
        <v>2512-0501 Lyons Henry 02</v>
      </c>
      <c r="D82" s="1">
        <v>45832</v>
      </c>
      <c r="E82" s="38">
        <v>-3.4250346046981566</v>
      </c>
      <c r="J82" t="str">
        <f>IFERROR(INDEX(_xlfn._TRO_TRAILING(#REF!),MATCH(C82,_xlfn._TRO_TRAILING(#REF!),0)),"")</f>
        <v/>
      </c>
    </row>
    <row r="83" spans="3:10" x14ac:dyDescent="0.45">
      <c r="C83" t="str">
        <v>2606-0300 Daniel Felicia 04</v>
      </c>
      <c r="D83" s="1">
        <v>45832</v>
      </c>
      <c r="E83" s="38">
        <v>-400.00205350205351</v>
      </c>
      <c r="J83" t="str">
        <f>IFERROR(INDEX(_xlfn._TRO_TRAILING(#REF!),MATCH(C83,_xlfn._TRO_TRAILING(#REF!),0)),"")</f>
        <v/>
      </c>
    </row>
    <row r="84" spans="3:10" x14ac:dyDescent="0.45">
      <c r="C84" t="str">
        <v xml:space="preserve">2701-0112 Taylor Jesus 01 </v>
      </c>
      <c r="D84" s="1">
        <v>45832</v>
      </c>
      <c r="E84" s="38">
        <v>-19.87518785621792</v>
      </c>
      <c r="J84" t="str">
        <f>IFERROR(INDEX(_xlfn._TRO_TRAILING(#REF!),MATCH(C84,_xlfn._TRO_TRAILING(#REF!),0)),"")</f>
        <v/>
      </c>
    </row>
    <row r="85" spans="3:10" x14ac:dyDescent="0.45">
      <c r="C85" t="str">
        <v xml:space="preserve">2508-0500 Gutierrez Gregory 02 </v>
      </c>
      <c r="D85" s="1">
        <v>45832</v>
      </c>
      <c r="E85" s="38">
        <v>-190.67680223820642</v>
      </c>
      <c r="J85" t="str">
        <f>IFERROR(INDEX(_xlfn._TRO_TRAILING(#REF!),MATCH(C85,_xlfn._TRO_TRAILING(#REF!),0)),"")</f>
        <v/>
      </c>
    </row>
    <row r="86" spans="3:10" x14ac:dyDescent="0.45">
      <c r="C86" t="str">
        <v>2506-2700 Malone Maria 04</v>
      </c>
      <c r="D86" s="1">
        <v>45832</v>
      </c>
      <c r="E86" s="38">
        <v>-46.145436157241562</v>
      </c>
      <c r="J86" t="str">
        <f>IFERROR(INDEX(_xlfn._TRO_TRAILING(#REF!),MATCH(C86,_xlfn._TRO_TRAILING(#REF!),0)),"")</f>
        <v/>
      </c>
    </row>
    <row r="87" spans="3:10" x14ac:dyDescent="0.45">
      <c r="C87" t="str">
        <v>2508-2100 Cooper Bradley 04</v>
      </c>
      <c r="D87" s="1">
        <v>45832</v>
      </c>
      <c r="E87" s="38">
        <v>-241.30228073989358</v>
      </c>
      <c r="J87" t="str">
        <f>IFERROR(INDEX(_xlfn._TRO_TRAILING(#REF!),MATCH(C87,_xlfn._TRO_TRAILING(#REF!),0)),"")</f>
        <v/>
      </c>
    </row>
    <row r="88" spans="3:10" x14ac:dyDescent="0.45">
      <c r="C88" t="str">
        <v>2512-0503 Lyons David &amp; Richard</v>
      </c>
      <c r="D88" s="1">
        <v>45832</v>
      </c>
      <c r="E88" s="38">
        <v>-3.4250380175380175</v>
      </c>
      <c r="J88" t="str">
        <f>IFERROR(INDEX(_xlfn._TRO_TRAILING(#REF!),MATCH(C88,_xlfn._TRO_TRAILING(#REF!),0)),"")</f>
        <v/>
      </c>
    </row>
    <row r="89" spans="3:10" x14ac:dyDescent="0.45">
      <c r="C89" t="str">
        <v xml:space="preserve">2606-0200 Wright Kevin 05 </v>
      </c>
      <c r="D89" s="1">
        <v>45832</v>
      </c>
      <c r="E89" s="38">
        <v>-538.13097319347321</v>
      </c>
      <c r="J89" t="str">
        <f>IFERROR(INDEX(_xlfn._TRO_TRAILING(#REF!),MATCH(C89,_xlfn._TRO_TRAILING(#REF!),0)),"")</f>
        <v/>
      </c>
    </row>
    <row r="90" spans="3:10" x14ac:dyDescent="0.45">
      <c r="C90" t="str">
        <v>2508-2200 Keith Cynthia 09</v>
      </c>
      <c r="D90" s="1">
        <v>45839</v>
      </c>
      <c r="E90" s="38">
        <v>-337.5</v>
      </c>
      <c r="J90" t="str">
        <f>IFERROR(INDEX(_xlfn._TRO_TRAILING(#REF!),MATCH(C90,_xlfn._TRO_TRAILING(#REF!),0)),"")</f>
        <v/>
      </c>
    </row>
    <row r="91" spans="3:10" x14ac:dyDescent="0.45">
      <c r="C91" t="str">
        <v>2507-1300 Moore Robert &amp; Sheila 02</v>
      </c>
      <c r="D91" s="1">
        <v>45839</v>
      </c>
      <c r="E91" s="38">
        <v>-9.250237575446258</v>
      </c>
      <c r="J91" t="str">
        <f>IFERROR(INDEX(_xlfn._TRO_TRAILING(#REF!),MATCH(C91,_xlfn._TRO_TRAILING(#REF!),0)),"")</f>
        <v/>
      </c>
    </row>
    <row r="92" spans="3:10" x14ac:dyDescent="0.45">
      <c r="C92" t="str">
        <v xml:space="preserve">2509-0201 Cole Timothy 02 </v>
      </c>
      <c r="D92" s="1">
        <v>45839</v>
      </c>
      <c r="E92" s="38">
        <v>-88.08976242455374</v>
      </c>
      <c r="J92" t="str">
        <f>IFERROR(INDEX(_xlfn._TRO_TRAILING(#REF!),MATCH(C92,_xlfn._TRO_TRAILING(#REF!),0)),"")</f>
        <v/>
      </c>
    </row>
    <row r="93" spans="3:10" x14ac:dyDescent="0.45">
      <c r="C93" t="str">
        <v>2701-0113 Christian John 01</v>
      </c>
      <c r="D93" s="1">
        <v>45839</v>
      </c>
      <c r="E93" s="38">
        <v>-66.25</v>
      </c>
      <c r="J93" t="str">
        <f>IFERROR(INDEX(_xlfn._TRO_TRAILING(#REF!),MATCH(C93,_xlfn._TRO_TRAILING(#REF!),0)),"")</f>
        <v/>
      </c>
    </row>
    <row r="94" spans="3:10" x14ac:dyDescent="0.45">
      <c r="C94" t="str">
        <v>2507-0900 Black Christopher 11</v>
      </c>
      <c r="D94" s="1">
        <v>45839</v>
      </c>
      <c r="E94" s="38">
        <v>-6.2</v>
      </c>
      <c r="J94" t="str">
        <f>IFERROR(INDEX(_xlfn._TRO_TRAILING(#REF!),MATCH(C94,_xlfn._TRO_TRAILING(#REF!),0)),"")</f>
        <v/>
      </c>
    </row>
    <row r="95" spans="3:10" x14ac:dyDescent="0.45">
      <c r="C95" t="str">
        <v xml:space="preserve">2506-2901 Castaneda Jennifer 01 </v>
      </c>
      <c r="D95" s="1">
        <v>45839</v>
      </c>
      <c r="E95" s="38">
        <v>-5.3951510908225284</v>
      </c>
      <c r="J95" t="str">
        <f>IFERROR(INDEX(_xlfn._TRO_TRAILING(#REF!),MATCH(C95,_xlfn._TRO_TRAILING(#REF!),0)),"")</f>
        <v/>
      </c>
    </row>
    <row r="96" spans="3:10" x14ac:dyDescent="0.45">
      <c r="C96" t="str">
        <v>2506-2900 Jenkins Allen 01</v>
      </c>
      <c r="D96" s="1">
        <v>45839</v>
      </c>
      <c r="E96" s="38">
        <v>-5.3951510908225284</v>
      </c>
      <c r="J96" t="str">
        <f>IFERROR(INDEX(_xlfn._TRO_TRAILING(#REF!),MATCH(C96,_xlfn._TRO_TRAILING(#REF!),0)),"")</f>
        <v/>
      </c>
    </row>
    <row r="97" spans="3:10" x14ac:dyDescent="0.45">
      <c r="C97" t="str">
        <v>2506-2400 Terrell John 02</v>
      </c>
      <c r="D97" s="1">
        <v>45839</v>
      </c>
      <c r="E97" s="38">
        <v>-19.050533508835802</v>
      </c>
      <c r="J97" t="str">
        <f>IFERROR(INDEX(_xlfn._TRO_TRAILING(#REF!),MATCH(C97,_xlfn._TRO_TRAILING(#REF!),0)),"")</f>
        <v/>
      </c>
    </row>
    <row r="98" spans="3:10" x14ac:dyDescent="0.45">
      <c r="C98" t="str">
        <v>2508-0700 Copeland Michael &amp; Donna 02</v>
      </c>
      <c r="D98" s="1">
        <v>45839</v>
      </c>
      <c r="E98" s="38">
        <v>-154.71683283389814</v>
      </c>
      <c r="J98" t="str">
        <f>IFERROR(INDEX(_xlfn._TRO_TRAILING(#REF!),MATCH(C98,_xlfn._TRO_TRAILING(#REF!),0)),"")</f>
        <v/>
      </c>
    </row>
    <row r="99" spans="3:10" x14ac:dyDescent="0.45">
      <c r="C99" t="str">
        <v xml:space="preserve">2512-1900 Long Christopher 02 </v>
      </c>
      <c r="D99" s="1">
        <v>45839</v>
      </c>
      <c r="E99" s="38">
        <v>-83.252331475621034</v>
      </c>
      <c r="J99" t="str">
        <f>IFERROR(INDEX(_xlfn._TRO_TRAILING(#REF!),MATCH(C99,_xlfn._TRO_TRAILING(#REF!),0)),"")</f>
        <v/>
      </c>
    </row>
    <row r="100" spans="3:10" x14ac:dyDescent="0.45">
      <c r="C100" t="str">
        <v xml:space="preserve">2509-1700 Burke Donna 01  </v>
      </c>
      <c r="D100" s="1">
        <v>45839</v>
      </c>
      <c r="E100" s="38">
        <v>-207.6</v>
      </c>
      <c r="J100" t="str">
        <f>IFERROR(INDEX(_xlfn._TRO_TRAILING(#REF!),MATCH(C100,_xlfn._TRO_TRAILING(#REF!),0)),"")</f>
        <v/>
      </c>
    </row>
    <row r="101" spans="3:10" x14ac:dyDescent="0.45">
      <c r="C101" t="str">
        <v>2512-0701 Bright Amy 01</v>
      </c>
      <c r="D101" s="1">
        <v>45839</v>
      </c>
      <c r="E101" s="38">
        <v>-0.85000000000000009</v>
      </c>
      <c r="J101" t="str">
        <f>IFERROR(INDEX(_xlfn._TRO_TRAILING(#REF!),MATCH(C101,_xlfn._TRO_TRAILING(#REF!),0)),"")</f>
        <v/>
      </c>
    </row>
    <row r="102" spans="3:10" x14ac:dyDescent="0.45">
      <c r="C102" t="str">
        <v xml:space="preserve">2508-2000 Nguyen Stanley 01 </v>
      </c>
      <c r="D102" s="1">
        <v>45839</v>
      </c>
      <c r="E102" s="38">
        <v>-76.649999999999991</v>
      </c>
      <c r="J102" t="str">
        <f>IFERROR(INDEX(_xlfn._TRO_TRAILING(#REF!),MATCH(C102,_xlfn._TRO_TRAILING(#REF!),0)),"")</f>
        <v/>
      </c>
    </row>
    <row r="103" spans="3:10" x14ac:dyDescent="0.45">
      <c r="C103" t="str">
        <v>2508-2001 Hardin Bobby 01</v>
      </c>
      <c r="D103" s="1">
        <v>45839</v>
      </c>
      <c r="E103" s="38">
        <v>-74.150000000000006</v>
      </c>
      <c r="J103" t="str">
        <f>IFERROR(INDEX(_xlfn._TRO_TRAILING(#REF!),MATCH(C103,_xlfn._TRO_TRAILING(#REF!),0)),"")</f>
        <v/>
      </c>
    </row>
    <row r="104" spans="3:10" x14ac:dyDescent="0.45">
      <c r="C104" t="str">
        <v>2509-0301 Anderson Gabriela 02</v>
      </c>
      <c r="D104" s="1">
        <v>45839</v>
      </c>
      <c r="E104" s="38">
        <v>-288.5</v>
      </c>
      <c r="J104" t="str">
        <f>IFERROR(INDEX(_xlfn._TRO_TRAILING(#REF!),MATCH(C104,_xlfn._TRO_TRAILING(#REF!),0)),"")</f>
        <v/>
      </c>
    </row>
    <row r="105" spans="3:10" x14ac:dyDescent="0.45">
      <c r="C105" t="str">
        <v>2509-1701 Gomez Stacy 01</v>
      </c>
      <c r="D105" s="1">
        <v>45846</v>
      </c>
      <c r="E105" s="38">
        <v>-194.50491347732728</v>
      </c>
      <c r="J105" t="str">
        <f>IFERROR(INDEX(_xlfn._TRO_TRAILING(#REF!),MATCH(C105,_xlfn._TRO_TRAILING(#REF!),0)),"")</f>
        <v/>
      </c>
    </row>
    <row r="106" spans="3:10" x14ac:dyDescent="0.45">
      <c r="C106" t="str">
        <v>2507-2000 Evans Selena 05</v>
      </c>
      <c r="D106" s="1">
        <v>45846</v>
      </c>
      <c r="E106" s="38">
        <v>-3.4250865226727294</v>
      </c>
      <c r="J106" t="str">
        <f>IFERROR(INDEX(_xlfn._TRO_TRAILING(#REF!),MATCH(C106,_xlfn._TRO_TRAILING(#REF!),0)),"")</f>
        <v/>
      </c>
    </row>
    <row r="107" spans="3:10" x14ac:dyDescent="0.45">
      <c r="C107" t="str">
        <v>2602-0200 Wood Calvin 02</v>
      </c>
      <c r="D107" s="1">
        <v>45846</v>
      </c>
      <c r="E107" s="38">
        <v>-86.500859200397315</v>
      </c>
      <c r="J107" t="str">
        <f>IFERROR(INDEX(_xlfn._TRO_TRAILING(#REF!),MATCH(C107,_xlfn._TRO_TRAILING(#REF!),0)),"")</f>
        <v/>
      </c>
    </row>
    <row r="108" spans="3:10" x14ac:dyDescent="0.45">
      <c r="C108" t="str">
        <v>2506-2300 Smith Kristina 06</v>
      </c>
      <c r="D108" s="1">
        <v>45846</v>
      </c>
      <c r="E108" s="38">
        <v>-0.72500720139061348</v>
      </c>
      <c r="J108" t="str">
        <f>IFERROR(INDEX(_xlfn._TRO_TRAILING(#REF!),MATCH(C108,_xlfn._TRO_TRAILING(#REF!),0)),"")</f>
        <v/>
      </c>
    </row>
    <row r="109" spans="3:10" x14ac:dyDescent="0.45">
      <c r="C109" t="str">
        <v>2509-0300 Haynes Sean 02</v>
      </c>
      <c r="D109" s="1">
        <v>45846</v>
      </c>
      <c r="E109" s="38">
        <v>-288.50286565681648</v>
      </c>
      <c r="J109" t="str">
        <f>IFERROR(INDEX(_xlfn._TRO_TRAILING(#REF!),MATCH(C109,_xlfn._TRO_TRAILING(#REF!),0)),"")</f>
        <v/>
      </c>
    </row>
    <row r="110" spans="3:10" x14ac:dyDescent="0.45">
      <c r="C110" t="str">
        <v>2508-1400 Atkinson Jose 03</v>
      </c>
      <c r="D110" s="1">
        <v>45846</v>
      </c>
      <c r="E110" s="38">
        <v>-330.00050600530142</v>
      </c>
      <c r="J110" t="str">
        <f>IFERROR(INDEX(_xlfn._TRO_TRAILING(#REF!),MATCH(C110,_xlfn._TRO_TRAILING(#REF!),0)),"")</f>
        <v/>
      </c>
    </row>
    <row r="111" spans="3:10" x14ac:dyDescent="0.45">
      <c r="C111" t="str">
        <v>2509-0200 Smith Samantha 02</v>
      </c>
      <c r="D111" s="1">
        <v>45846</v>
      </c>
      <c r="E111" s="38">
        <v>-98.838481748199655</v>
      </c>
      <c r="J111" t="str">
        <f>IFERROR(INDEX(_xlfn._TRO_TRAILING(#REF!),MATCH(C111,_xlfn._TRO_TRAILING(#REF!),0)),"")</f>
        <v/>
      </c>
    </row>
    <row r="112" spans="3:10" x14ac:dyDescent="0.45">
      <c r="C112" t="str">
        <v>2509-1400 Sanchez Eric 02</v>
      </c>
      <c r="D112" s="1">
        <v>45846</v>
      </c>
      <c r="E112" s="38">
        <v>-105.50104792649616</v>
      </c>
      <c r="J112" t="str">
        <f>IFERROR(INDEX(_xlfn._TRO_TRAILING(#REF!),MATCH(C112,_xlfn._TRO_TRAILING(#REF!),0)),"")</f>
        <v/>
      </c>
    </row>
    <row r="113" spans="3:10" x14ac:dyDescent="0.45">
      <c r="C113" t="str">
        <v>2507-1400 Sullivan Brian 02</v>
      </c>
      <c r="D113" s="1">
        <v>45846</v>
      </c>
      <c r="E113" s="38">
        <v>-25.189999999999998</v>
      </c>
      <c r="J113" t="str">
        <f>IFERROR(INDEX(_xlfn._TRO_TRAILING(#REF!),MATCH(C113,_xlfn._TRO_TRAILING(#REF!),0)),"")</f>
        <v/>
      </c>
    </row>
    <row r="114" spans="3:10" x14ac:dyDescent="0.45">
      <c r="C114" t="str">
        <v>2509-1600 Campbell Elijah 02</v>
      </c>
      <c r="D114" s="1">
        <v>45846</v>
      </c>
      <c r="E114" s="38">
        <v>-231.64999999999998</v>
      </c>
      <c r="J114" t="str">
        <f>IFERROR(INDEX(_xlfn._TRO_TRAILING(#REF!),MATCH(C114,_xlfn._TRO_TRAILING(#REF!),0)),"")</f>
        <v/>
      </c>
    </row>
    <row r="115" spans="3:10" x14ac:dyDescent="0.45">
      <c r="C115" t="str">
        <v>2609-0800 Cole Melissa &amp; Kristen 02</v>
      </c>
      <c r="D115" s="1">
        <v>45846</v>
      </c>
      <c r="E115" s="38">
        <v>-185.75</v>
      </c>
      <c r="J115" t="str">
        <f>IFERROR(INDEX(_xlfn._TRO_TRAILING(#REF!),MATCH(C115,_xlfn._TRO_TRAILING(#REF!),0)),"")</f>
        <v/>
      </c>
    </row>
    <row r="116" spans="3:10" x14ac:dyDescent="0.45">
      <c r="C116" t="str">
        <v>2502-0203 Gallagher Ashley 02</v>
      </c>
      <c r="D116" s="1">
        <v>45846</v>
      </c>
      <c r="E116" s="38">
        <v>-86.188147661093382</v>
      </c>
      <c r="J116" t="str">
        <f>IFERROR(INDEX(_xlfn._TRO_TRAILING(#REF!),MATCH(C116,_xlfn._TRO_TRAILING(#REF!),0)),"")</f>
        <v/>
      </c>
    </row>
    <row r="117" spans="3:10" x14ac:dyDescent="0.45">
      <c r="C117" t="str">
        <v>2509-0400 Morse Gabriela &amp; Jacqueline 02</v>
      </c>
      <c r="D117" s="1">
        <v>45846</v>
      </c>
      <c r="E117" s="38">
        <v>-751.00564343415363</v>
      </c>
      <c r="J117" t="str">
        <f>IFERROR(INDEX(_xlfn._TRO_TRAILING(#REF!),MATCH(C117,_xlfn._TRO_TRAILING(#REF!),0)),"")</f>
        <v/>
      </c>
    </row>
    <row r="118" spans="3:10" x14ac:dyDescent="0.45">
      <c r="C118" t="str">
        <v xml:space="preserve">2507-0100 Cain Gregory 06 </v>
      </c>
      <c r="D118" s="1">
        <v>45846</v>
      </c>
      <c r="E118" s="38">
        <v>-5.875044148036821</v>
      </c>
      <c r="J118" t="str">
        <f>IFERROR(INDEX(_xlfn._TRO_TRAILING(#REF!),MATCH(C118,_xlfn._TRO_TRAILING(#REF!),0)),"")</f>
        <v/>
      </c>
    </row>
    <row r="119" spans="3:10" x14ac:dyDescent="0.45">
      <c r="C119" t="str">
        <v>2509-1200 Vaughn Steven 01</v>
      </c>
      <c r="D119" s="1">
        <v>45846</v>
      </c>
      <c r="E119" s="38">
        <v>-155.00116475671615</v>
      </c>
      <c r="J119" t="str">
        <f>IFERROR(INDEX(_xlfn._TRO_TRAILING(#REF!),MATCH(C119,_xlfn._TRO_TRAILING(#REF!),0)),"")</f>
        <v/>
      </c>
    </row>
    <row r="120" spans="3:10" x14ac:dyDescent="0.45">
      <c r="C120" t="str">
        <v>2508-0701 Schwartz Samantha 02</v>
      </c>
      <c r="D120" s="1">
        <v>45846</v>
      </c>
      <c r="E120" s="38">
        <v>-154.71127002424774</v>
      </c>
      <c r="J120" t="str">
        <f>IFERROR(INDEX(_xlfn._TRO_TRAILING(#REF!),MATCH(C120,_xlfn._TRO_TRAILING(#REF!),0)),"")</f>
        <v/>
      </c>
    </row>
    <row r="121" spans="3:10" x14ac:dyDescent="0.45">
      <c r="C121" t="str">
        <v>2507-0300 Jimenez Alexander 05</v>
      </c>
      <c r="D121" s="1">
        <v>45846</v>
      </c>
      <c r="E121" s="38">
        <v>-4.7499622371506947</v>
      </c>
      <c r="J121" t="str">
        <f>IFERROR(INDEX(_xlfn._TRO_TRAILING(#REF!),MATCH(C121,_xlfn._TRO_TRAILING(#REF!),0)),"")</f>
        <v/>
      </c>
    </row>
    <row r="122" spans="3:10" x14ac:dyDescent="0.45">
      <c r="C122" t="str">
        <v>2507-1900 Andrade Leslie 02</v>
      </c>
      <c r="D122" s="1">
        <v>45853</v>
      </c>
      <c r="E122" s="38">
        <v>-2.5799999999999996</v>
      </c>
      <c r="J122" t="str">
        <f>IFERROR(INDEX(_xlfn._TRO_TRAILING(#REF!),MATCH(C122,_xlfn._TRO_TRAILING(#REF!),0)),"")</f>
        <v/>
      </c>
    </row>
    <row r="123" spans="3:10" x14ac:dyDescent="0.45">
      <c r="C123" t="str">
        <v>2507-0800 Erickson Kim 02</v>
      </c>
      <c r="D123" s="1">
        <v>45853</v>
      </c>
      <c r="E123" s="38">
        <v>-5.4</v>
      </c>
      <c r="J123" t="str">
        <f>IFERROR(INDEX(_xlfn._TRO_TRAILING(#REF!),MATCH(C123,_xlfn._TRO_TRAILING(#REF!),0)),"")</f>
        <v/>
      </c>
    </row>
    <row r="124" spans="3:10" x14ac:dyDescent="0.45">
      <c r="C124" t="str">
        <v>2509-2500 Simon Christopher 04</v>
      </c>
      <c r="D124" s="1">
        <v>45853</v>
      </c>
      <c r="E124" s="38">
        <v>-133</v>
      </c>
      <c r="J124" t="str">
        <f>IFERROR(INDEX(_xlfn._TRO_TRAILING(#REF!),MATCH(C124,_xlfn._TRO_TRAILING(#REF!),0)),"")</f>
        <v/>
      </c>
    </row>
    <row r="125" spans="3:10" x14ac:dyDescent="0.45">
      <c r="C125" t="str">
        <v>2512-2000 Ortiz Stacey 14</v>
      </c>
      <c r="D125" s="1">
        <v>45853</v>
      </c>
      <c r="E125" s="38">
        <v>-1185.0999999999999</v>
      </c>
      <c r="J125" t="str">
        <f>IFERROR(INDEX(_xlfn._TRO_TRAILING(#REF!),MATCH(C125,_xlfn._TRO_TRAILING(#REF!),0)),"")</f>
        <v/>
      </c>
    </row>
    <row r="126" spans="3:10" x14ac:dyDescent="0.45">
      <c r="C126" t="str">
        <v>2509-1300 Cain Brenda 02</v>
      </c>
      <c r="D126" s="1">
        <v>45853</v>
      </c>
      <c r="E126" s="38">
        <v>-190.5</v>
      </c>
      <c r="J126" t="str">
        <f>IFERROR(INDEX(_xlfn._TRO_TRAILING(#REF!),MATCH(C126,_xlfn._TRO_TRAILING(#REF!),0)),"")</f>
        <v/>
      </c>
    </row>
    <row r="127" spans="3:10" x14ac:dyDescent="0.45">
      <c r="C127" t="str">
        <v>2509-0202 Schaefer Steve 02</v>
      </c>
      <c r="D127" s="1">
        <v>45853</v>
      </c>
      <c r="E127" s="38">
        <v>-98.84</v>
      </c>
      <c r="J127" t="str">
        <f>IFERROR(INDEX(_xlfn._TRO_TRAILING(#REF!),MATCH(C127,_xlfn._TRO_TRAILING(#REF!),0)),"")</f>
        <v/>
      </c>
    </row>
    <row r="128" spans="3:10" x14ac:dyDescent="0.45">
      <c r="C128" t="str">
        <v>2508-1200 Tanner Kevin 02</v>
      </c>
      <c r="D128" s="1">
        <v>45853</v>
      </c>
      <c r="E128" s="38">
        <v>-107</v>
      </c>
      <c r="J128" t="str">
        <f>IFERROR(INDEX(_xlfn._TRO_TRAILING(#REF!),MATCH(C128,_xlfn._TRO_TRAILING(#REF!),0)),"")</f>
        <v/>
      </c>
    </row>
    <row r="129" spans="3:10" x14ac:dyDescent="0.45">
      <c r="C129" t="str">
        <v>2509-0500 Allen Brian 02</v>
      </c>
      <c r="D129" s="1">
        <v>45853</v>
      </c>
      <c r="E129" s="38">
        <v>-68.95</v>
      </c>
      <c r="J129" t="str">
        <f>IFERROR(INDEX(_xlfn._TRO_TRAILING(#REF!),MATCH(C129,_xlfn._TRO_TRAILING(#REF!),0)),"")</f>
        <v/>
      </c>
    </row>
    <row r="130" spans="3:10" x14ac:dyDescent="0.45">
      <c r="C130" t="str">
        <v>2508-0600 Nguyen Laura 05</v>
      </c>
      <c r="D130" s="1">
        <v>45853</v>
      </c>
      <c r="E130" s="38">
        <v>-4</v>
      </c>
      <c r="J130" t="str">
        <f>IFERROR(INDEX(_xlfn._TRO_TRAILING(#REF!),MATCH(C130,_xlfn._TRO_TRAILING(#REF!),0)),"")</f>
        <v/>
      </c>
    </row>
    <row r="131" spans="3:10" x14ac:dyDescent="0.45">
      <c r="C131" t="str">
        <v>2509-2200 Erickson Lisa 04</v>
      </c>
      <c r="D131" s="1">
        <v>45853</v>
      </c>
      <c r="E131" s="38">
        <v>-441.25</v>
      </c>
      <c r="J131" t="str">
        <f>IFERROR(INDEX(_xlfn._TRO_TRAILING(#REF!),MATCH(C131,_xlfn._TRO_TRAILING(#REF!),0)),"")</f>
        <v/>
      </c>
    </row>
    <row r="132" spans="3:10" x14ac:dyDescent="0.45">
      <c r="C132" t="str">
        <v>2509-2500 Jones Jasmin &amp; Christopher 02</v>
      </c>
      <c r="D132" s="1">
        <v>45853</v>
      </c>
      <c r="E132" s="38">
        <v>-250</v>
      </c>
      <c r="J132" t="str">
        <f>IFERROR(INDEX(_xlfn._TRO_TRAILING(#REF!),MATCH(C132,_xlfn._TRO_TRAILING(#REF!),0)),"")</f>
        <v/>
      </c>
    </row>
    <row r="133" spans="3:10" x14ac:dyDescent="0.45">
      <c r="C133" t="str">
        <v>2508-0205 Orozco Tony 01</v>
      </c>
      <c r="D133" s="1">
        <v>45853</v>
      </c>
      <c r="E133" s="38">
        <v>-5.5</v>
      </c>
      <c r="J133" t="str">
        <f>IFERROR(INDEX(_xlfn._TRO_TRAILING(#REF!),MATCH(C133,_xlfn._TRO_TRAILING(#REF!),0)),"")</f>
        <v/>
      </c>
    </row>
    <row r="134" spans="3:10" x14ac:dyDescent="0.45">
      <c r="C134" t="str">
        <v>2508-2001 Hardin Bobby 01</v>
      </c>
      <c r="D134" s="1">
        <v>45853</v>
      </c>
      <c r="E134" s="38">
        <v>-0.46</v>
      </c>
      <c r="J134" t="str">
        <f>IFERROR(INDEX(_xlfn._TRO_TRAILING(#REF!),MATCH(C134,_xlfn._TRO_TRAILING(#REF!),0)),"")</f>
        <v/>
      </c>
    </row>
    <row r="135" spans="3:10" x14ac:dyDescent="0.45">
      <c r="C135" t="str">
        <v xml:space="preserve">2508-2000 Nguyen Stanley 01 </v>
      </c>
      <c r="D135" s="1">
        <v>45853</v>
      </c>
      <c r="E135" s="38">
        <v>-0.46</v>
      </c>
      <c r="J135" t="str">
        <f>IFERROR(INDEX(_xlfn._TRO_TRAILING(#REF!),MATCH(C135,_xlfn._TRO_TRAILING(#REF!),0)),"")</f>
        <v/>
      </c>
    </row>
    <row r="136" spans="3:10" x14ac:dyDescent="0.45">
      <c r="C136" t="str">
        <v>2509-1900 Aguilar Glen 02</v>
      </c>
      <c r="D136" s="1">
        <v>45853</v>
      </c>
      <c r="E136" s="38">
        <v>-818</v>
      </c>
      <c r="J136" t="str">
        <f>IFERROR(INDEX(_xlfn._TRO_TRAILING(#REF!),MATCH(C136,_xlfn._TRO_TRAILING(#REF!),0)),"")</f>
        <v/>
      </c>
    </row>
    <row r="137" spans="3:10" x14ac:dyDescent="0.45">
      <c r="C137" t="str">
        <v xml:space="preserve">2509-0901 Conner David 01 </v>
      </c>
      <c r="D137" s="1">
        <v>45853</v>
      </c>
      <c r="E137" s="38">
        <v>-60.000000000000007</v>
      </c>
      <c r="J137" t="str">
        <f>IFERROR(INDEX(_xlfn._TRO_TRAILING(#REF!),MATCH(C137,_xlfn._TRO_TRAILING(#REF!),0)),"")</f>
        <v/>
      </c>
    </row>
    <row r="138" spans="3:10" x14ac:dyDescent="0.45">
      <c r="C138" t="str">
        <v>2606-0400 Walls Adrian 09</v>
      </c>
      <c r="D138" s="1">
        <v>45853</v>
      </c>
      <c r="E138" s="38">
        <v>-236.25</v>
      </c>
      <c r="J138" t="str">
        <f>IFERROR(INDEX(_xlfn._TRO_TRAILING(#REF!),MATCH(C138,_xlfn._TRO_TRAILING(#REF!),0)),"")</f>
        <v/>
      </c>
    </row>
    <row r="139" spans="3:10" x14ac:dyDescent="0.45">
      <c r="C139" t="str">
        <v>2509-2300 Burns Madison 02</v>
      </c>
      <c r="D139" s="1">
        <v>45853</v>
      </c>
      <c r="E139" s="38">
        <v>-301</v>
      </c>
      <c r="J139" t="str">
        <f>IFERROR(INDEX(_xlfn._TRO_TRAILING(#REF!),MATCH(C139,_xlfn._TRO_TRAILING(#REF!),0)),"")</f>
        <v/>
      </c>
    </row>
    <row r="140" spans="3:10" x14ac:dyDescent="0.45">
      <c r="C140" t="str">
        <v xml:space="preserve">2506-2901 Castaneda Jennifer 01 </v>
      </c>
      <c r="D140" s="1">
        <v>45853</v>
      </c>
      <c r="E140" s="38">
        <v>-1.5000000000000002</v>
      </c>
      <c r="J140" t="str">
        <f>IFERROR(INDEX(_xlfn._TRO_TRAILING(#REF!),MATCH(C140,_xlfn._TRO_TRAILING(#REF!),0)),"")</f>
        <v/>
      </c>
    </row>
    <row r="141" spans="3:10" x14ac:dyDescent="0.45">
      <c r="C141" t="str">
        <v>2506-2900 Jenkins Allen 01</v>
      </c>
      <c r="D141" s="1">
        <v>45853</v>
      </c>
      <c r="E141" s="38">
        <v>-0.5</v>
      </c>
      <c r="J141" t="str">
        <f>IFERROR(INDEX(_xlfn._TRO_TRAILING(#REF!),MATCH(C141,_xlfn._TRO_TRAILING(#REF!),0)),"")</f>
        <v/>
      </c>
    </row>
    <row r="142" spans="3:10" x14ac:dyDescent="0.45">
      <c r="C142" t="str">
        <v>2509-0900 Rocha Gregory 02</v>
      </c>
      <c r="D142" s="1">
        <v>45853</v>
      </c>
      <c r="E142" s="38">
        <v>-90.25</v>
      </c>
      <c r="J142" t="str">
        <f>IFERROR(INDEX(_xlfn._TRO_TRAILING(#REF!),MATCH(C142,_xlfn._TRO_TRAILING(#REF!),0)),"")</f>
        <v/>
      </c>
    </row>
    <row r="143" spans="3:10" x14ac:dyDescent="0.45">
      <c r="C143" t="str">
        <v>2509-1100 Todd Jacob 02</v>
      </c>
      <c r="D143" s="1">
        <v>45860</v>
      </c>
      <c r="E143" s="38">
        <v>-226.88</v>
      </c>
      <c r="J143" t="str">
        <f>IFERROR(INDEX(_xlfn._TRO_TRAILING(#REF!),MATCH(C143,_xlfn._TRO_TRAILING(#REF!),0)),"")</f>
        <v/>
      </c>
    </row>
    <row r="144" spans="3:10" x14ac:dyDescent="0.45">
      <c r="C144" t="str">
        <v>2510-0800 Arias Bethany 01</v>
      </c>
      <c r="D144" s="1">
        <v>45860</v>
      </c>
      <c r="E144" s="38">
        <v>-63.529852941176472</v>
      </c>
      <c r="J144" t="str">
        <f>IFERROR(INDEX(_xlfn._TRO_TRAILING(#REF!),MATCH(C144,_xlfn._TRO_TRAILING(#REF!),0)),"")</f>
        <v/>
      </c>
    </row>
    <row r="145" spans="3:10" x14ac:dyDescent="0.45">
      <c r="C145" t="str">
        <v xml:space="preserve"> 2508-0203 Martin Joshua 02</v>
      </c>
      <c r="D145" s="1">
        <v>45860</v>
      </c>
      <c r="E145" s="38">
        <v>-9.6257352941176464</v>
      </c>
      <c r="J145" t="str">
        <f>IFERROR(INDEX(_xlfn._TRO_TRAILING(#REF!),MATCH(C145,_xlfn._TRO_TRAILING(#REF!),0)),"")</f>
        <v/>
      </c>
    </row>
    <row r="146" spans="3:10" x14ac:dyDescent="0.45">
      <c r="C146" t="str">
        <v>2509-0600 Blackwell Christine 02</v>
      </c>
      <c r="D146" s="1">
        <v>45860</v>
      </c>
      <c r="E146" s="38">
        <v>-57.754411764705878</v>
      </c>
      <c r="J146" t="str">
        <f>IFERROR(INDEX(_xlfn._TRO_TRAILING(#REF!),MATCH(C146,_xlfn._TRO_TRAILING(#REF!),0)),"")</f>
        <v/>
      </c>
    </row>
    <row r="147" spans="3:10" x14ac:dyDescent="0.45">
      <c r="C147" t="str">
        <v>2509-1800 Reese Kyle &amp; Cheryl 02</v>
      </c>
      <c r="D147" s="1">
        <v>45860</v>
      </c>
      <c r="E147" s="38">
        <v>-132.75</v>
      </c>
      <c r="J147" t="str">
        <f>IFERROR(INDEX(_xlfn._TRO_TRAILING(#REF!),MATCH(C147,_xlfn._TRO_TRAILING(#REF!),0)),"")</f>
        <v/>
      </c>
    </row>
    <row r="148" spans="3:10" x14ac:dyDescent="0.45">
      <c r="C148" t="str">
        <v>2509-0501 Martin Kenneth 02</v>
      </c>
      <c r="D148" s="1">
        <v>45860</v>
      </c>
      <c r="E148" s="38">
        <v>-68.95</v>
      </c>
      <c r="J148" t="str">
        <f>IFERROR(INDEX(_xlfn._TRO_TRAILING(#REF!),MATCH(C148,_xlfn._TRO_TRAILING(#REF!),0)),"")</f>
        <v/>
      </c>
    </row>
    <row r="149" spans="3:10" x14ac:dyDescent="0.45">
      <c r="C149" t="str">
        <v>2605-0901 Stevenson Justin 02</v>
      </c>
      <c r="D149" s="1">
        <v>45860</v>
      </c>
      <c r="E149" s="38">
        <v>-119.99999999999999</v>
      </c>
      <c r="J149" t="str">
        <f>IFERROR(INDEX(_xlfn._TRO_TRAILING(#REF!),MATCH(C149,_xlfn._TRO_TRAILING(#REF!),0)),"")</f>
        <v/>
      </c>
    </row>
    <row r="150" spans="3:10" x14ac:dyDescent="0.45">
      <c r="C150" t="str">
        <v>2508-0201 Haynes Raymond Patricia 02</v>
      </c>
      <c r="D150" s="1">
        <v>45860</v>
      </c>
      <c r="E150" s="38">
        <v>-10.999999999999998</v>
      </c>
      <c r="J150" t="str">
        <f>IFERROR(INDEX(_xlfn._TRO_TRAILING(#REF!),MATCH(C150,_xlfn._TRO_TRAILING(#REF!),0)),"")</f>
        <v/>
      </c>
    </row>
    <row r="151" spans="3:10" x14ac:dyDescent="0.45">
      <c r="C151" t="str">
        <v>2508-0202 Henry John 02</v>
      </c>
      <c r="D151" s="1">
        <v>45860</v>
      </c>
      <c r="E151" s="38">
        <v>-6.25</v>
      </c>
      <c r="J151" t="str">
        <f>IFERROR(INDEX(_xlfn._TRO_TRAILING(#REF!),MATCH(C151,_xlfn._TRO_TRAILING(#REF!),0)),"")</f>
        <v/>
      </c>
    </row>
    <row r="152" spans="3:10" x14ac:dyDescent="0.45">
      <c r="C152" t="str">
        <v>2509-2400 Cabrera Jimmy 01</v>
      </c>
      <c r="D152" s="1">
        <v>45860</v>
      </c>
      <c r="E152" s="38">
        <v>-7.3753309400942344</v>
      </c>
      <c r="J152" t="str">
        <f>IFERROR(INDEX(_xlfn._TRO_TRAILING(#REF!),MATCH(C152,_xlfn._TRO_TRAILING(#REF!),0)),"")</f>
        <v/>
      </c>
    </row>
    <row r="153" spans="3:10" x14ac:dyDescent="0.45">
      <c r="C153" t="str">
        <v>2508-1200 Tanner Kevin 02</v>
      </c>
      <c r="D153" s="1">
        <v>45860</v>
      </c>
      <c r="E153" s="38">
        <v>-100.00448732331164</v>
      </c>
      <c r="J153" t="str">
        <f>IFERROR(INDEX(_xlfn._TRO_TRAILING(#REF!),MATCH(C153,_xlfn._TRO_TRAILING(#REF!),0)),"")</f>
        <v/>
      </c>
    </row>
    <row r="154" spans="3:10" x14ac:dyDescent="0.45">
      <c r="C154" t="str">
        <v>2512-0300 Mcclain Becky 05</v>
      </c>
      <c r="D154" s="1">
        <v>45860</v>
      </c>
      <c r="E154" s="38">
        <v>-4.050181736594122</v>
      </c>
      <c r="J154" t="str">
        <f>IFERROR(INDEX(_xlfn._TRO_TRAILING(#REF!),MATCH(C154,_xlfn._TRO_TRAILING(#REF!),0)),"")</f>
        <v/>
      </c>
    </row>
    <row r="155" spans="3:10" x14ac:dyDescent="0.45">
      <c r="C155" t="str">
        <v>Wilson Bradley</v>
      </c>
      <c r="D155" s="1">
        <v>45867</v>
      </c>
      <c r="E155" s="38">
        <v>-351.75</v>
      </c>
      <c r="J155" t="str">
        <f>IFERROR(INDEX(_xlfn._TRO_TRAILING(#REF!),MATCH(C155,_xlfn._TRO_TRAILING(#REF!),0)),"")</f>
        <v/>
      </c>
    </row>
    <row r="156" spans="3:10" x14ac:dyDescent="0.45">
      <c r="C156" t="str">
        <v>2701-0104 Gardner Sarah 01</v>
      </c>
      <c r="D156" s="1">
        <v>45867</v>
      </c>
      <c r="E156" s="38">
        <v>-13.25</v>
      </c>
      <c r="J156" t="str">
        <f>IFERROR(INDEX(_xlfn._TRO_TRAILING(#REF!),MATCH(C156,_xlfn._TRO_TRAILING(#REF!),0)),"")</f>
        <v/>
      </c>
    </row>
    <row r="157" spans="3:10" x14ac:dyDescent="0.45">
      <c r="C157" t="str">
        <v>2608-0400 Gutierrez Laura &amp; Monica 02</v>
      </c>
      <c r="D157" s="1">
        <v>45867</v>
      </c>
      <c r="E157" s="38">
        <v>-447.5</v>
      </c>
      <c r="J157" t="str">
        <f>IFERROR(INDEX(_xlfn._TRO_TRAILING(#REF!),MATCH(C157,_xlfn._TRO_TRAILING(#REF!),0)),"")</f>
        <v/>
      </c>
    </row>
    <row r="158" spans="3:10" x14ac:dyDescent="0.45">
      <c r="C158" t="str">
        <v>2509-0600 Blackwell Christine 02</v>
      </c>
      <c r="D158" s="1">
        <v>45867</v>
      </c>
      <c r="E158" s="38">
        <v>-57.75</v>
      </c>
      <c r="J158" t="str">
        <f>IFERROR(INDEX(_xlfn._TRO_TRAILING(#REF!),MATCH(C158,_xlfn._TRO_TRAILING(#REF!),0)),"")</f>
        <v/>
      </c>
    </row>
    <row r="159" spans="3:10" x14ac:dyDescent="0.45">
      <c r="C159" t="str">
        <v>2512-0200 Lester Rebecca 06</v>
      </c>
      <c r="D159" s="1">
        <v>45867</v>
      </c>
      <c r="E159" s="38">
        <v>-131.30000000000001</v>
      </c>
      <c r="J159" t="str">
        <f>IFERROR(INDEX(_xlfn._TRO_TRAILING(#REF!),MATCH(C159,_xlfn._TRO_TRAILING(#REF!),0)),"")</f>
        <v/>
      </c>
    </row>
    <row r="160" spans="3:10" x14ac:dyDescent="0.45">
      <c r="C160" t="str">
        <v>2509-2400 Cabrera Jimmy 01</v>
      </c>
      <c r="D160" s="1">
        <v>45867</v>
      </c>
      <c r="E160" s="38">
        <v>-0.49999999999999994</v>
      </c>
      <c r="J160" t="str">
        <f>IFERROR(INDEX(_xlfn._TRO_TRAILING(#REF!),MATCH(C160,_xlfn._TRO_TRAILING(#REF!),0)),"")</f>
        <v/>
      </c>
    </row>
    <row r="161" spans="3:10" x14ac:dyDescent="0.45">
      <c r="C161" t="str">
        <v>2507-2000 Evans Selena 05</v>
      </c>
      <c r="D161" s="1">
        <v>45867</v>
      </c>
      <c r="E161" s="38">
        <v>-0.40000532800532795</v>
      </c>
      <c r="J161" t="str">
        <f>IFERROR(INDEX(_xlfn._TRO_TRAILING(#REF!),MATCH(C161,_xlfn._TRO_TRAILING(#REF!),0)),"")</f>
        <v/>
      </c>
    </row>
    <row r="162" spans="3:10" x14ac:dyDescent="0.45">
      <c r="C162" t="str">
        <v>2508-0600 Nguyen Laura 05</v>
      </c>
      <c r="D162" s="1">
        <v>45867</v>
      </c>
      <c r="E162" s="38">
        <v>-23.37531135531135</v>
      </c>
      <c r="J162" t="str">
        <f>IFERROR(INDEX(_xlfn._TRO_TRAILING(#REF!),MATCH(C162,_xlfn._TRO_TRAILING(#REF!),0)),"")</f>
        <v/>
      </c>
    </row>
    <row r="163" spans="3:10" x14ac:dyDescent="0.45">
      <c r="C163" t="str">
        <v>2509-1900 Aguilar Glen 02</v>
      </c>
      <c r="D163" s="1">
        <v>45867</v>
      </c>
      <c r="E163" s="38">
        <v>-1.4500193140193138</v>
      </c>
      <c r="J163" t="str">
        <f>IFERROR(INDEX(_xlfn._TRO_TRAILING(#REF!),MATCH(C163,_xlfn._TRO_TRAILING(#REF!),0)),"")</f>
        <v/>
      </c>
    </row>
    <row r="164" spans="3:10" x14ac:dyDescent="0.45">
      <c r="C164" t="str">
        <v>2508-1101 Moore Brian 02</v>
      </c>
      <c r="D164" s="1">
        <v>45867</v>
      </c>
      <c r="E164" s="38">
        <v>-2.7000359640359637</v>
      </c>
      <c r="J164" t="str">
        <f>IFERROR(INDEX(_xlfn._TRO_TRAILING(#REF!),MATCH(C164,_xlfn._TRO_TRAILING(#REF!),0)),"")</f>
        <v/>
      </c>
    </row>
    <row r="165" spans="3:10" x14ac:dyDescent="0.45">
      <c r="C165" t="str">
        <v>2508-0204 Padilla John 02</v>
      </c>
      <c r="D165" s="1">
        <v>45867</v>
      </c>
      <c r="E165" s="38">
        <v>-14.950199134199133</v>
      </c>
      <c r="J165" t="str">
        <f>IFERROR(INDEX(_xlfn._TRO_TRAILING(#REF!),MATCH(C165,_xlfn._TRO_TRAILING(#REF!),0)),"")</f>
        <v/>
      </c>
    </row>
    <row r="166" spans="3:10" x14ac:dyDescent="0.45">
      <c r="C166" t="str">
        <v>2510-0600 Allen Raymond &amp; Christopher 02</v>
      </c>
      <c r="D166" s="1">
        <v>45867</v>
      </c>
      <c r="E166" s="38">
        <v>-332.50442890442883</v>
      </c>
      <c r="J166" t="str">
        <f>IFERROR(INDEX(_xlfn._TRO_TRAILING(#REF!),MATCH(C166,_xlfn._TRO_TRAILING(#REF!),0)),"")</f>
        <v/>
      </c>
    </row>
    <row r="167" spans="3:10" x14ac:dyDescent="0.45">
      <c r="C167" t="str">
        <v>2509-0900 Rocha Gregory 02</v>
      </c>
      <c r="D167" s="1">
        <v>45874</v>
      </c>
      <c r="E167" s="38">
        <v>-1.4</v>
      </c>
      <c r="J167" t="str">
        <f>IFERROR(INDEX(_xlfn._TRO_TRAILING(#REF!),MATCH(C167,_xlfn._TRO_TRAILING(#REF!),0)),"")</f>
        <v/>
      </c>
    </row>
    <row r="168" spans="3:10" x14ac:dyDescent="0.45">
      <c r="C168" t="str">
        <v xml:space="preserve">2507-1100 Barron Emma 02 </v>
      </c>
      <c r="D168" s="1">
        <v>45874</v>
      </c>
      <c r="E168" s="38">
        <v>-2.3018268467037331</v>
      </c>
      <c r="J168" t="str">
        <f>IFERROR(INDEX(_xlfn._TRO_TRAILING(#REF!),MATCH(C168,_xlfn._TRO_TRAILING(#REF!),0)),"")</f>
        <v/>
      </c>
    </row>
    <row r="169" spans="3:10" x14ac:dyDescent="0.45">
      <c r="C169" t="str">
        <v>2508-1900 Keith Jeremy 06</v>
      </c>
      <c r="D169" s="1">
        <v>45874</v>
      </c>
      <c r="E169" s="38">
        <v>-3.2976171564733918</v>
      </c>
      <c r="J169" t="str">
        <f>IFERROR(INDEX(_xlfn._TRO_TRAILING(#REF!),MATCH(C169,_xlfn._TRO_TRAILING(#REF!),0)),"")</f>
        <v/>
      </c>
    </row>
    <row r="170" spans="3:10" x14ac:dyDescent="0.45">
      <c r="C170" t="str">
        <v xml:space="preserve">2509-0901 Conner David 01 </v>
      </c>
      <c r="D170" s="1">
        <v>45874</v>
      </c>
      <c r="E170" s="38">
        <v>-0.70055599682287528</v>
      </c>
      <c r="J170" t="str">
        <f>IFERROR(INDEX(_xlfn._TRO_TRAILING(#REF!),MATCH(C170,_xlfn._TRO_TRAILING(#REF!),0)),"")</f>
        <v/>
      </c>
    </row>
    <row r="171" spans="3:10" x14ac:dyDescent="0.45">
      <c r="C171" t="str">
        <v>2509-1000 Ellis Mia 02</v>
      </c>
      <c r="D171" s="1">
        <v>45874</v>
      </c>
      <c r="E171" s="38">
        <v>-183.00397581199988</v>
      </c>
      <c r="J171" t="str">
        <f>IFERROR(INDEX(_xlfn._TRO_TRAILING(#REF!),MATCH(C171,_xlfn._TRO_TRAILING(#REF!),0)),"")</f>
        <v/>
      </c>
    </row>
    <row r="172" spans="3:10" x14ac:dyDescent="0.45">
      <c r="C172" t="str">
        <v>2510-0400 Davis Elijah 02</v>
      </c>
      <c r="D172" s="1">
        <v>45874</v>
      </c>
      <c r="E172" s="38">
        <v>-284.50618097548613</v>
      </c>
      <c r="J172" t="str">
        <f>IFERROR(INDEX(_xlfn._TRO_TRAILING(#REF!),MATCH(C172,_xlfn._TRO_TRAILING(#REF!),0)),"")</f>
        <v/>
      </c>
    </row>
    <row r="173" spans="3:10" x14ac:dyDescent="0.45">
      <c r="C173" t="str">
        <v>2508-1100 Austin Raymond 02</v>
      </c>
      <c r="D173" s="1">
        <v>45874</v>
      </c>
      <c r="E173" s="38">
        <v>-0.37500814715573744</v>
      </c>
      <c r="J173" t="str">
        <f>IFERROR(INDEX(_xlfn._TRO_TRAILING(#REF!),MATCH(C173,_xlfn._TRO_TRAILING(#REF!),0)),"")</f>
        <v/>
      </c>
    </row>
    <row r="174" spans="3:10" x14ac:dyDescent="0.45">
      <c r="C174" t="str">
        <v xml:space="preserve">2511-0100 Wade Teresa 09 </v>
      </c>
      <c r="D174" s="1">
        <v>45874</v>
      </c>
      <c r="E174" s="38">
        <v>-59.151285078031648</v>
      </c>
      <c r="J174" t="str">
        <f>IFERROR(INDEX(_xlfn._TRO_TRAILING(#REF!),MATCH(C174,_xlfn._TRO_TRAILING(#REF!),0)),"")</f>
        <v/>
      </c>
    </row>
    <row r="175" spans="3:10" x14ac:dyDescent="0.45">
      <c r="C175" t="str">
        <v xml:space="preserve">2508-0301 Mitchell Kevin 02 </v>
      </c>
      <c r="D175" s="1">
        <v>45874</v>
      </c>
      <c r="E175" s="38">
        <v>-6.2501357859289568</v>
      </c>
      <c r="J175" t="str">
        <f>IFERROR(INDEX(_xlfn._TRO_TRAILING(#REF!),MATCH(C175,_xlfn._TRO_TRAILING(#REF!),0)),"")</f>
        <v/>
      </c>
    </row>
    <row r="176" spans="3:10" x14ac:dyDescent="0.45">
      <c r="C176" t="str">
        <v>2602-0100 Carlson Jessica 04</v>
      </c>
      <c r="D176" s="1">
        <v>45874</v>
      </c>
      <c r="E176" s="38">
        <v>-2.0000434514972665</v>
      </c>
      <c r="J176" t="str">
        <f>IFERROR(INDEX(_xlfn._TRO_TRAILING(#REF!),MATCH(C176,_xlfn._TRO_TRAILING(#REF!),0)),"")</f>
        <v/>
      </c>
    </row>
    <row r="177" spans="3:10" x14ac:dyDescent="0.45">
      <c r="C177" t="str">
        <v>2510-0301 Stewart Michelle 01</v>
      </c>
      <c r="D177" s="1">
        <v>45874</v>
      </c>
      <c r="E177" s="38">
        <v>-3.1750689792519102</v>
      </c>
      <c r="J177" t="str">
        <f>IFERROR(INDEX(_xlfn._TRO_TRAILING(#REF!),MATCH(C177,_xlfn._TRO_TRAILING(#REF!),0)),"")</f>
        <v/>
      </c>
    </row>
    <row r="178" spans="3:10" x14ac:dyDescent="0.45">
      <c r="C178" t="str">
        <v>2605-0901 Stevenson Justin 02</v>
      </c>
      <c r="D178" s="1">
        <v>45874</v>
      </c>
      <c r="E178" s="38">
        <v>-85.001520802404315</v>
      </c>
      <c r="J178" t="str">
        <f>IFERROR(INDEX(_xlfn._TRO_TRAILING(#REF!),MATCH(C178,_xlfn._TRO_TRAILING(#REF!),0)),"")</f>
        <v/>
      </c>
    </row>
    <row r="179" spans="3:10" x14ac:dyDescent="0.45">
      <c r="C179" t="str">
        <v>2508-0304 Gonzales Patricia 02</v>
      </c>
      <c r="D179" s="1">
        <v>45874</v>
      </c>
      <c r="E179" s="38">
        <v>-7.4751623999710324</v>
      </c>
      <c r="J179" t="str">
        <f>IFERROR(INDEX(_xlfn._TRO_TRAILING(#REF!),MATCH(C179,_xlfn._TRO_TRAILING(#REF!),0)),"")</f>
        <v/>
      </c>
    </row>
    <row r="180" spans="3:10" x14ac:dyDescent="0.45">
      <c r="C180" t="str">
        <v xml:space="preserve">2508-0303 Ferguson David 02 </v>
      </c>
      <c r="D180" s="1">
        <v>45874</v>
      </c>
      <c r="E180" s="38">
        <v>-1.5000325886229497</v>
      </c>
      <c r="J180" t="str">
        <f>IFERROR(INDEX(_xlfn._TRO_TRAILING(#REF!),MATCH(C180,_xlfn._TRO_TRAILING(#REF!),0)),"")</f>
        <v/>
      </c>
    </row>
    <row r="181" spans="3:10" x14ac:dyDescent="0.45">
      <c r="C181" t="str">
        <v>2601-0500 Harrison Nancy 02</v>
      </c>
      <c r="D181" s="1">
        <v>45874</v>
      </c>
      <c r="E181" s="38">
        <v>-73.00158597965023</v>
      </c>
      <c r="J181" t="str">
        <f>IFERROR(INDEX(_xlfn._TRO_TRAILING(#REF!),MATCH(C181,_xlfn._TRO_TRAILING(#REF!),0)),"")</f>
        <v/>
      </c>
    </row>
    <row r="182" spans="3:10" x14ac:dyDescent="0.45">
      <c r="C182" t="str">
        <v>2608-0500 Lara Stephanie 02</v>
      </c>
      <c r="D182" s="1">
        <v>45874</v>
      </c>
      <c r="E182" s="38">
        <v>-161.5</v>
      </c>
      <c r="J182" t="str">
        <f>IFERROR(INDEX(_xlfn._TRO_TRAILING(#REF!),MATCH(C182,_xlfn._TRO_TRAILING(#REF!),0)),"")</f>
        <v/>
      </c>
    </row>
    <row r="183" spans="3:10" x14ac:dyDescent="0.45">
      <c r="C183" t="str">
        <v>2507-1200 Herrera Kathryn 05</v>
      </c>
      <c r="D183" s="1">
        <v>45874</v>
      </c>
      <c r="E183" s="38">
        <v>-2.75</v>
      </c>
      <c r="J183" t="str">
        <f>IFERROR(INDEX(_xlfn._TRO_TRAILING(#REF!),MATCH(C183,_xlfn._TRO_TRAILING(#REF!),0)),"")</f>
        <v/>
      </c>
    </row>
    <row r="184" spans="3:10" x14ac:dyDescent="0.45">
      <c r="C184" t="str">
        <v>2509-0600 Blackwell Christine 02</v>
      </c>
      <c r="D184" s="1">
        <v>45874</v>
      </c>
      <c r="E184" s="38">
        <v>-57.75</v>
      </c>
      <c r="J184" t="str">
        <f>IFERROR(INDEX(_xlfn._TRO_TRAILING(#REF!),MATCH(C184,_xlfn._TRO_TRAILING(#REF!),0)),"")</f>
        <v/>
      </c>
    </row>
    <row r="185" spans="3:10" x14ac:dyDescent="0.45">
      <c r="C185" t="str">
        <v>2606-0500 Wilson Kevin 05</v>
      </c>
      <c r="D185" s="1">
        <v>45874</v>
      </c>
      <c r="E185" s="38">
        <v>-290</v>
      </c>
      <c r="J185" t="str">
        <f>IFERROR(INDEX(_xlfn._TRO_TRAILING(#REF!),MATCH(C185,_xlfn._TRO_TRAILING(#REF!),0)),"")</f>
        <v/>
      </c>
    </row>
    <row r="186" spans="3:10" x14ac:dyDescent="0.45">
      <c r="C186" t="str">
        <v>2701-0117 Gillespie Laura Michael 01</v>
      </c>
      <c r="D186" s="1">
        <v>45874</v>
      </c>
      <c r="E186" s="38">
        <v>-66.25</v>
      </c>
      <c r="J186" t="str">
        <f>IFERROR(INDEX(_xlfn._TRO_TRAILING(#REF!),MATCH(C186,_xlfn._TRO_TRAILING(#REF!),0)),"")</f>
        <v/>
      </c>
    </row>
    <row r="187" spans="3:10" x14ac:dyDescent="0.45">
      <c r="C187" t="str">
        <v>2701-0116 Terrell Derek Vanessa Kristina 01</v>
      </c>
      <c r="D187" s="1">
        <v>45874</v>
      </c>
      <c r="E187" s="38">
        <v>-13.252149229521491</v>
      </c>
      <c r="J187" t="str">
        <f>IFERROR(INDEX(_xlfn._TRO_TRAILING(#REF!),MATCH(C187,_xlfn._TRO_TRAILING(#REF!),0)),"")</f>
        <v/>
      </c>
    </row>
    <row r="188" spans="3:10" x14ac:dyDescent="0.45">
      <c r="C188" t="str">
        <v>2512-0700 Davis Jennifer 09</v>
      </c>
      <c r="D188" s="1">
        <v>45874</v>
      </c>
      <c r="E188" s="38">
        <v>-2.0253284671532845</v>
      </c>
      <c r="J188" t="str">
        <f>IFERROR(INDEX(_xlfn._TRO_TRAILING(#REF!),MATCH(C188,_xlfn._TRO_TRAILING(#REF!),0)),"")</f>
        <v/>
      </c>
    </row>
    <row r="189" spans="3:10" x14ac:dyDescent="0.45">
      <c r="C189" t="str">
        <v>2508-03205 Moore Luis &amp; Anthony 02</v>
      </c>
      <c r="D189" s="1">
        <v>45874</v>
      </c>
      <c r="E189" s="38">
        <v>-14.952424979724249</v>
      </c>
      <c r="J189" t="str">
        <f>IFERROR(INDEX(_xlfn._TRO_TRAILING(#REF!),MATCH(C189,_xlfn._TRO_TRAILING(#REF!),0)),"")</f>
        <v/>
      </c>
    </row>
    <row r="190" spans="3:10" x14ac:dyDescent="0.45">
      <c r="C190" t="str">
        <v>2510-0800 Arias Bethany 01</v>
      </c>
      <c r="D190" s="1">
        <v>45874</v>
      </c>
      <c r="E190" s="38">
        <v>-0.60009732360097323</v>
      </c>
      <c r="J190" t="str">
        <f>IFERROR(INDEX(_xlfn._TRO_TRAILING(#REF!),MATCH(C190,_xlfn._TRO_TRAILING(#REF!),0)),"")</f>
        <v/>
      </c>
    </row>
    <row r="191" spans="3:10" x14ac:dyDescent="0.45">
      <c r="C191" t="str">
        <v>2510-0100 Davis Douglas 02</v>
      </c>
      <c r="D191" s="1">
        <v>45881</v>
      </c>
      <c r="E191" s="38">
        <v>-92.999999999999986</v>
      </c>
      <c r="J191" t="str">
        <f>IFERROR(INDEX(_xlfn._TRO_TRAILING(#REF!),MATCH(C191,_xlfn._TRO_TRAILING(#REF!),0)),"")</f>
        <v/>
      </c>
    </row>
    <row r="192" spans="3:10" x14ac:dyDescent="0.45">
      <c r="C192" t="str">
        <v>2608-0300 Cunningham Veronica 10</v>
      </c>
      <c r="D192" s="1">
        <v>45881</v>
      </c>
      <c r="E192" s="38">
        <v>-261.49999999999994</v>
      </c>
      <c r="J192" t="str">
        <f>IFERROR(INDEX(_xlfn._TRO_TRAILING(#REF!),MATCH(C192,_xlfn._TRO_TRAILING(#REF!),0)),"")</f>
        <v/>
      </c>
    </row>
    <row r="193" spans="3:10" x14ac:dyDescent="0.45">
      <c r="C193" t="str">
        <v>2508-0701 Schwartz Samantha 02</v>
      </c>
      <c r="D193" s="1">
        <v>45881</v>
      </c>
      <c r="E193" s="38">
        <v>-0.42</v>
      </c>
      <c r="J193" t="str">
        <f>IFERROR(INDEX(_xlfn._TRO_TRAILING(#REF!),MATCH(C193,_xlfn._TRO_TRAILING(#REF!),0)),"")</f>
        <v/>
      </c>
    </row>
    <row r="194" spans="3:10" x14ac:dyDescent="0.45">
      <c r="C194" t="str">
        <v>2510-0500 Blackwell James &amp; Luis 02</v>
      </c>
      <c r="D194" s="1">
        <v>45881</v>
      </c>
      <c r="E194" s="38">
        <v>-520.75170925718476</v>
      </c>
      <c r="J194" t="str">
        <f>IFERROR(INDEX(_xlfn._TRO_TRAILING(#REF!),MATCH(C194,_xlfn._TRO_TRAILING(#REF!),0)),"")</f>
        <v/>
      </c>
    </row>
    <row r="195" spans="3:10" x14ac:dyDescent="0.45">
      <c r="C195" t="str">
        <v>2701-0115 Ortiz Kim 01</v>
      </c>
      <c r="D195" s="1">
        <v>45881</v>
      </c>
      <c r="E195" s="38">
        <v>-13.25</v>
      </c>
      <c r="J195" t="str">
        <f>IFERROR(INDEX(_xlfn._TRO_TRAILING(#REF!),MATCH(C195,_xlfn._TRO_TRAILING(#REF!),0)),"")</f>
        <v/>
      </c>
    </row>
    <row r="196" spans="3:10" x14ac:dyDescent="0.45">
      <c r="C196" t="str">
        <v xml:space="preserve">2610-0100 Ward Deborah 02 </v>
      </c>
      <c r="D196" s="1">
        <v>45881</v>
      </c>
      <c r="E196" s="38">
        <v>-178.88</v>
      </c>
      <c r="J196" t="str">
        <f>IFERROR(INDEX(_xlfn._TRO_TRAILING(#REF!),MATCH(C196,_xlfn._TRO_TRAILING(#REF!),0)),"")</f>
        <v/>
      </c>
    </row>
    <row r="197" spans="3:10" x14ac:dyDescent="0.45">
      <c r="C197" t="str">
        <v>2609-0900 Johnson William 01</v>
      </c>
      <c r="D197" s="1">
        <v>45881</v>
      </c>
      <c r="E197" s="38">
        <v>-70.501612866326553</v>
      </c>
      <c r="J197" t="str">
        <f>IFERROR(INDEX(_xlfn._TRO_TRAILING(#REF!),MATCH(C197,_xlfn._TRO_TRAILING(#REF!),0)),"")</f>
        <v/>
      </c>
    </row>
    <row r="198" spans="3:10" x14ac:dyDescent="0.45">
      <c r="C198" t="str">
        <v>2510-0700 Bishop Joseph Carolyn 02</v>
      </c>
      <c r="D198" s="1">
        <v>45881</v>
      </c>
      <c r="E198" s="38">
        <v>-127.42791517009448</v>
      </c>
      <c r="J198" t="str">
        <f>IFERROR(INDEX(_xlfn._TRO_TRAILING(#REF!),MATCH(C198,_xlfn._TRO_TRAILING(#REF!),0)),"")</f>
        <v/>
      </c>
    </row>
    <row r="199" spans="3:10" x14ac:dyDescent="0.45">
      <c r="C199" t="str">
        <v>2508-0302 Anderson Emily &amp; Elizabeth 02</v>
      </c>
      <c r="D199" s="1">
        <v>45881</v>
      </c>
      <c r="E199" s="38">
        <v>-20.630471963578962</v>
      </c>
      <c r="J199" t="str">
        <f>IFERROR(INDEX(_xlfn._TRO_TRAILING(#REF!),MATCH(C199,_xlfn._TRO_TRAILING(#REF!),0)),"")</f>
        <v/>
      </c>
    </row>
    <row r="200" spans="3:10" x14ac:dyDescent="0.45">
      <c r="C200" t="str">
        <v>2509-0202 Schaefer Steve 02</v>
      </c>
      <c r="D200" s="1">
        <v>45881</v>
      </c>
      <c r="E200" s="38">
        <v>-1.2800090183396391</v>
      </c>
      <c r="J200" t="str">
        <f>IFERROR(INDEX(_xlfn._TRO_TRAILING(#REF!),MATCH(C200,_xlfn._TRO_TRAILING(#REF!),0)),"")</f>
        <v/>
      </c>
    </row>
    <row r="201" spans="3:10" x14ac:dyDescent="0.45">
      <c r="C201" t="str">
        <v>2607-0300 Allen Ashley 02</v>
      </c>
      <c r="D201" s="1">
        <v>45881</v>
      </c>
      <c r="E201" s="38">
        <v>-118.5008349009744</v>
      </c>
      <c r="J201" t="str">
        <f>IFERROR(INDEX(_xlfn._TRO_TRAILING(#REF!),MATCH(C201,_xlfn._TRO_TRAILING(#REF!),0)),"")</f>
        <v/>
      </c>
    </row>
    <row r="202" spans="3:10" x14ac:dyDescent="0.45">
      <c r="C202" t="str">
        <v>2508-1200 Tanner Kevin 02</v>
      </c>
      <c r="D202" s="1">
        <v>45881</v>
      </c>
      <c r="E202" s="38">
        <v>-2.350016557107931</v>
      </c>
      <c r="J202" t="str">
        <f>IFERROR(INDEX(_xlfn._TRO_TRAILING(#REF!),MATCH(C202,_xlfn._TRO_TRAILING(#REF!),0)),"")</f>
        <v/>
      </c>
    </row>
    <row r="203" spans="3:10" x14ac:dyDescent="0.45">
      <c r="C203" t="str">
        <v>2510-0600 Allen Raymond &amp; Christopher 02</v>
      </c>
      <c r="D203" s="1">
        <v>45881</v>
      </c>
      <c r="E203" s="38">
        <v>-0.98500693989417532</v>
      </c>
      <c r="J203" t="str">
        <f>IFERROR(INDEX(_xlfn._TRO_TRAILING(#REF!),MATCH(C203,_xlfn._TRO_TRAILING(#REF!),0)),"")</f>
        <v/>
      </c>
    </row>
    <row r="204" spans="3:10" x14ac:dyDescent="0.45">
      <c r="C204" t="str">
        <v>2507-0300 Jimenez Alexander 05</v>
      </c>
      <c r="D204" s="1">
        <v>45881</v>
      </c>
      <c r="E204" s="38">
        <v>-1.6000112729245488</v>
      </c>
      <c r="J204" t="str">
        <f>IFERROR(INDEX(_xlfn._TRO_TRAILING(#REF!),MATCH(C204,_xlfn._TRO_TRAILING(#REF!),0)),"")</f>
        <v/>
      </c>
    </row>
    <row r="205" spans="3:10" x14ac:dyDescent="0.45">
      <c r="C205" t="str">
        <v>2607-0400 Decker Jill 02</v>
      </c>
      <c r="D205" s="1">
        <v>45881</v>
      </c>
      <c r="E205" s="38">
        <v>-225.0015852550147</v>
      </c>
      <c r="J205" t="str">
        <f>IFERROR(INDEX(_xlfn._TRO_TRAILING(#REF!),MATCH(C205,_xlfn._TRO_TRAILING(#REF!),0)),"")</f>
        <v/>
      </c>
    </row>
    <row r="206" spans="3:10" x14ac:dyDescent="0.45">
      <c r="C206" t="str">
        <v>2607-0301 Lara Matthew 02</v>
      </c>
      <c r="D206" s="1">
        <v>45881</v>
      </c>
      <c r="E206" s="38">
        <v>-117.35082679855986</v>
      </c>
      <c r="J206" t="str">
        <f>IFERROR(INDEX(_xlfn._TRO_TRAILING(#REF!),MATCH(C206,_xlfn._TRO_TRAILING(#REF!),0)),"")</f>
        <v/>
      </c>
    </row>
    <row r="207" spans="3:10" x14ac:dyDescent="0.45">
      <c r="C207" t="str">
        <v>2509-0400 Morse Gabriela &amp; Jacqueline 02</v>
      </c>
      <c r="D207" s="1">
        <v>45881</v>
      </c>
      <c r="E207" s="38">
        <v>-2.8789655172413795</v>
      </c>
      <c r="J207" t="str">
        <f>IFERROR(INDEX(_xlfn._TRO_TRAILING(#REF!),MATCH(C207,_xlfn._TRO_TRAILING(#REF!),0)),"")</f>
        <v/>
      </c>
    </row>
    <row r="208" spans="3:10" x14ac:dyDescent="0.45">
      <c r="C208" t="str">
        <v>2509-2000 Allen Eugene &amp; Kimberly 02</v>
      </c>
      <c r="D208" s="1">
        <v>45881</v>
      </c>
      <c r="E208" s="38">
        <v>-0.75103448275862061</v>
      </c>
      <c r="J208" t="str">
        <f>IFERROR(INDEX(_xlfn._TRO_TRAILING(#REF!),MATCH(C208,_xlfn._TRO_TRAILING(#REF!),0)),"")</f>
        <v/>
      </c>
    </row>
    <row r="209" spans="3:10" x14ac:dyDescent="0.45">
      <c r="C209" t="str">
        <v>2605-1000 Miller Eugene 02</v>
      </c>
      <c r="D209" s="1">
        <v>45888</v>
      </c>
      <c r="E209" s="38">
        <v>-206.6</v>
      </c>
      <c r="J209" t="str">
        <f>IFERROR(INDEX(_xlfn._TRO_TRAILING(#REF!),MATCH(C209,_xlfn._TRO_TRAILING(#REF!),0)),"")</f>
        <v/>
      </c>
    </row>
    <row r="210" spans="3:10" x14ac:dyDescent="0.45">
      <c r="C210" t="str">
        <v>2509-0200 Smith Samantha 02</v>
      </c>
      <c r="D210" s="1">
        <v>45888</v>
      </c>
      <c r="E210" s="38">
        <v>-0.64</v>
      </c>
      <c r="J210" t="str">
        <f>IFERROR(INDEX(_xlfn._TRO_TRAILING(#REF!),MATCH(C210,_xlfn._TRO_TRAILING(#REF!),0)),"")</f>
        <v/>
      </c>
    </row>
    <row r="211" spans="3:10" x14ac:dyDescent="0.45">
      <c r="C211" t="str">
        <v>2607-0302 Best Jill 02</v>
      </c>
      <c r="D211" s="1">
        <v>45888</v>
      </c>
      <c r="E211" s="38">
        <v>-61.5</v>
      </c>
      <c r="J211" t="str">
        <f>IFERROR(INDEX(_xlfn._TRO_TRAILING(#REF!),MATCH(C211,_xlfn._TRO_TRAILING(#REF!),0)),"")</f>
        <v/>
      </c>
    </row>
    <row r="212" spans="3:10" x14ac:dyDescent="0.45">
      <c r="C212" t="str">
        <v>2508-0700 Copeland Michael &amp; Donna 02</v>
      </c>
      <c r="D212" s="1">
        <v>45888</v>
      </c>
      <c r="E212" s="38">
        <v>-0.42</v>
      </c>
      <c r="J212" t="str">
        <f>IFERROR(INDEX(_xlfn._TRO_TRAILING(#REF!),MATCH(C212,_xlfn._TRO_TRAILING(#REF!),0)),"")</f>
        <v/>
      </c>
    </row>
    <row r="213" spans="3:10" x14ac:dyDescent="0.45">
      <c r="C213" t="str">
        <v>2607-0400 Decker Jill 02</v>
      </c>
      <c r="D213" s="1">
        <v>45888</v>
      </c>
      <c r="E213" s="38">
        <v>-49.25</v>
      </c>
      <c r="J213" t="str">
        <f>IFERROR(INDEX(_xlfn._TRO_TRAILING(#REF!),MATCH(C213,_xlfn._TRO_TRAILING(#REF!),0)),"")</f>
        <v/>
      </c>
    </row>
    <row r="214" spans="3:10" x14ac:dyDescent="0.45">
      <c r="C214" t="str">
        <v>2510-0201 Long Alexander 02</v>
      </c>
      <c r="D214" s="1">
        <v>45888</v>
      </c>
      <c r="E214" s="38">
        <v>-264.75</v>
      </c>
      <c r="J214" t="str">
        <f>IFERROR(INDEX(_xlfn._TRO_TRAILING(#REF!),MATCH(C214,_xlfn._TRO_TRAILING(#REF!),0)),"")</f>
        <v/>
      </c>
    </row>
    <row r="215" spans="3:10" x14ac:dyDescent="0.45">
      <c r="C215" t="str">
        <v>2607-0500 Long Sabrina 04</v>
      </c>
      <c r="D215" s="1">
        <v>45888</v>
      </c>
      <c r="E215" s="38">
        <v>-162.5</v>
      </c>
      <c r="J215" t="str">
        <f>IFERROR(INDEX(_xlfn._TRO_TRAILING(#REF!),MATCH(C215,_xlfn._TRO_TRAILING(#REF!),0)),"")</f>
        <v/>
      </c>
    </row>
    <row r="216" spans="3:10" x14ac:dyDescent="0.45">
      <c r="C216" t="str">
        <v>2605-1100 Mitchell Janice 02</v>
      </c>
      <c r="D216" s="1">
        <v>45888</v>
      </c>
      <c r="E216" s="38">
        <v>-256.75</v>
      </c>
      <c r="J216" t="str">
        <f>IFERROR(INDEX(_xlfn._TRO_TRAILING(#REF!),MATCH(C216,_xlfn._TRO_TRAILING(#REF!),0)),"")</f>
        <v/>
      </c>
    </row>
    <row r="217" spans="3:10" x14ac:dyDescent="0.45">
      <c r="C217" t="str">
        <v>2508-2200 Keith Cynthia 09</v>
      </c>
      <c r="D217" s="1">
        <v>45888</v>
      </c>
      <c r="E217" s="38">
        <v>-8.775040639110804</v>
      </c>
      <c r="J217" t="str">
        <f>IFERROR(INDEX(_xlfn._TRO_TRAILING(#REF!),MATCH(C217,_xlfn._TRO_TRAILING(#REF!),0)),"")</f>
        <v/>
      </c>
    </row>
    <row r="218" spans="3:10" x14ac:dyDescent="0.45">
      <c r="C218" t="str">
        <v>2510-0200 Mendoza Glen 02</v>
      </c>
      <c r="D218" s="1">
        <v>45888</v>
      </c>
      <c r="E218" s="38">
        <v>-358.25165914090542</v>
      </c>
      <c r="J218" t="str">
        <f>IFERROR(INDEX(_xlfn._TRO_TRAILING(#REF!),MATCH(C218,_xlfn._TRO_TRAILING(#REF!),0)),"")</f>
        <v/>
      </c>
    </row>
    <row r="219" spans="3:10" x14ac:dyDescent="0.45">
      <c r="C219" t="str">
        <v>2508-2100 Cooper Bradley 04</v>
      </c>
      <c r="D219" s="1">
        <v>45888</v>
      </c>
      <c r="E219" s="38">
        <v>-11.600053722357302</v>
      </c>
      <c r="J219" t="str">
        <f>IFERROR(INDEX(_xlfn._TRO_TRAILING(#REF!),MATCH(C219,_xlfn._TRO_TRAILING(#REF!),0)),"")</f>
        <v/>
      </c>
    </row>
    <row r="220" spans="3:10" x14ac:dyDescent="0.45">
      <c r="C220" t="str">
        <v>2512-1100 Allen Sheri 04</v>
      </c>
      <c r="D220" s="1">
        <v>45888</v>
      </c>
      <c r="E220" s="38">
        <v>-701.00324649762661</v>
      </c>
      <c r="J220" t="str">
        <f>IFERROR(INDEX(_xlfn._TRO_TRAILING(#REF!),MATCH(C220,_xlfn._TRO_TRAILING(#REF!),0)),"")</f>
        <v/>
      </c>
    </row>
    <row r="221" spans="3:10" x14ac:dyDescent="0.45">
      <c r="C221" t="str">
        <v>2508-1400 Atkinson Jose 03</v>
      </c>
      <c r="D221" s="1">
        <v>45888</v>
      </c>
      <c r="E221" s="38">
        <v>-158.05000000000001</v>
      </c>
      <c r="J221" t="str">
        <f>IFERROR(INDEX(_xlfn._TRO_TRAILING(#REF!),MATCH(C221,_xlfn._TRO_TRAILING(#REF!),0)),"")</f>
        <v/>
      </c>
    </row>
    <row r="222" spans="3:10" x14ac:dyDescent="0.45">
      <c r="C222" t="str">
        <v>2608-0600 Gonzalez Lisa 02</v>
      </c>
      <c r="D222" s="1">
        <v>45895</v>
      </c>
      <c r="E222" s="38">
        <v>-144</v>
      </c>
      <c r="J222" t="str">
        <f>IFERROR(INDEX(_xlfn._TRO_TRAILING(#REF!),MATCH(C222,_xlfn._TRO_TRAILING(#REF!),0)),"")</f>
        <v/>
      </c>
    </row>
    <row r="223" spans="3:10" x14ac:dyDescent="0.45">
      <c r="C223" t="str">
        <v>2608-0601 Cooper Gregory &amp; Melissa 02</v>
      </c>
      <c r="D223" s="1">
        <v>45895</v>
      </c>
      <c r="E223" s="38">
        <v>-144</v>
      </c>
      <c r="J223" t="str">
        <f>IFERROR(INDEX(_xlfn._TRO_TRAILING(#REF!),MATCH(C223,_xlfn._TRO_TRAILING(#REF!),0)),"")</f>
        <v/>
      </c>
    </row>
    <row r="224" spans="3:10" x14ac:dyDescent="0.45">
      <c r="C224" t="str">
        <v>2608-0602 Burton Frederick &amp; Thomas 02</v>
      </c>
      <c r="D224" s="1">
        <v>45895</v>
      </c>
      <c r="E224" s="38">
        <v>-144</v>
      </c>
      <c r="J224" t="str">
        <f>IFERROR(INDEX(_xlfn._TRO_TRAILING(#REF!),MATCH(C224,_xlfn._TRO_TRAILING(#REF!),0)),"")</f>
        <v/>
      </c>
    </row>
    <row r="225" spans="3:10" x14ac:dyDescent="0.45">
      <c r="C225" t="str">
        <v xml:space="preserve">2606-0600 Ryan Shirley 05 </v>
      </c>
      <c r="D225" s="1">
        <v>45895</v>
      </c>
      <c r="E225" s="38">
        <v>-426.25</v>
      </c>
      <c r="J225" t="str">
        <f>IFERROR(INDEX(_xlfn._TRO_TRAILING(#REF!),MATCH(C225,_xlfn._TRO_TRAILING(#REF!),0)),"")</f>
        <v/>
      </c>
    </row>
    <row r="226" spans="3:10" x14ac:dyDescent="0.45">
      <c r="C226" t="str">
        <v>2607-0400 Decker Jill 02</v>
      </c>
      <c r="D226" s="1">
        <v>45895</v>
      </c>
      <c r="E226" s="38">
        <v>-25</v>
      </c>
      <c r="J226" t="str">
        <f>IFERROR(INDEX(_xlfn._TRO_TRAILING(#REF!),MATCH(C226,_xlfn._TRO_TRAILING(#REF!),0)),"")</f>
        <v/>
      </c>
    </row>
    <row r="227" spans="3:10" x14ac:dyDescent="0.45">
      <c r="C227" t="str">
        <v>2508-1500 Woods Veronica 02</v>
      </c>
      <c r="D227" s="1">
        <v>45895</v>
      </c>
      <c r="E227" s="38">
        <v>-48.500000000000007</v>
      </c>
      <c r="J227" t="str">
        <f>IFERROR(INDEX(_xlfn._TRO_TRAILING(#REF!),MATCH(C227,_xlfn._TRO_TRAILING(#REF!),0)),"")</f>
        <v/>
      </c>
    </row>
    <row r="228" spans="3:10" x14ac:dyDescent="0.45">
      <c r="C228" t="str">
        <v>2605-1200 Warner Thomas 01</v>
      </c>
      <c r="D228" s="1">
        <v>45895</v>
      </c>
      <c r="E228" s="38">
        <v>-73.25</v>
      </c>
      <c r="J228" t="str">
        <f>IFERROR(INDEX(_xlfn._TRO_TRAILING(#REF!),MATCH(C228,_xlfn._TRO_TRAILING(#REF!),0)),"")</f>
        <v/>
      </c>
    </row>
    <row r="229" spans="3:10" x14ac:dyDescent="0.45">
      <c r="C229" t="str">
        <v>2509-1800 Reese Kyle &amp; Cheryl 02</v>
      </c>
      <c r="D229" s="1">
        <v>45895</v>
      </c>
      <c r="E229" s="38">
        <v>-29.200000000000003</v>
      </c>
      <c r="J229" t="str">
        <f>IFERROR(INDEX(_xlfn._TRO_TRAILING(#REF!),MATCH(C229,_xlfn._TRO_TRAILING(#REF!),0)),"")</f>
        <v/>
      </c>
    </row>
    <row r="230" spans="3:10" x14ac:dyDescent="0.45">
      <c r="C230" t="str">
        <v xml:space="preserve">2512-2100 Summers Elizabeth 04 </v>
      </c>
      <c r="D230" s="1">
        <v>45895</v>
      </c>
      <c r="E230" s="38">
        <v>-203.5</v>
      </c>
      <c r="J230" t="str">
        <f>IFERROR(INDEX(_xlfn._TRO_TRAILING(#REF!),MATCH(C230,_xlfn._TRO_TRAILING(#REF!),0)),"")</f>
        <v/>
      </c>
    </row>
    <row r="231" spans="3:10" x14ac:dyDescent="0.45">
      <c r="C231" t="str">
        <v>2511-0400 Young Brittany 10</v>
      </c>
      <c r="D231" s="1">
        <v>45895</v>
      </c>
      <c r="E231" s="38">
        <v>-500</v>
      </c>
      <c r="J231" t="str">
        <f>IFERROR(INDEX(_xlfn._TRO_TRAILING(#REF!),MATCH(C231,_xlfn._TRO_TRAILING(#REF!),0)),"")</f>
        <v/>
      </c>
    </row>
    <row r="232" spans="3:10" x14ac:dyDescent="0.45">
      <c r="C232" t="str">
        <v>2508-2100 Cooper Bradley 04</v>
      </c>
      <c r="D232" s="1">
        <v>45895</v>
      </c>
      <c r="E232" s="38">
        <v>-2.0999999999999996</v>
      </c>
      <c r="J232" t="str">
        <f>IFERROR(INDEX(_xlfn._TRO_TRAILING(#REF!),MATCH(C232,_xlfn._TRO_TRAILING(#REF!),0)),"")</f>
        <v/>
      </c>
    </row>
    <row r="233" spans="3:10" x14ac:dyDescent="0.45">
      <c r="C233" t="str">
        <v>2701-0101 Mclaughlin Joshua 01</v>
      </c>
      <c r="D233" s="1">
        <v>45895</v>
      </c>
      <c r="E233" s="38">
        <v>-66.25</v>
      </c>
      <c r="J233" t="str">
        <f>IFERROR(INDEX(_xlfn._TRO_TRAILING(#REF!),MATCH(C233,_xlfn._TRO_TRAILING(#REF!),0)),"")</f>
        <v/>
      </c>
    </row>
    <row r="234" spans="3:10" x14ac:dyDescent="0.45">
      <c r="C234" t="str">
        <v>2609-1000 Marquez Rebecca 02</v>
      </c>
      <c r="D234" s="1">
        <v>45895</v>
      </c>
      <c r="E234" s="38">
        <v>-197.25</v>
      </c>
      <c r="J234" t="str">
        <f>IFERROR(INDEX(_xlfn._TRO_TRAILING(#REF!),MATCH(C234,_xlfn._TRO_TRAILING(#REF!),0)),"")</f>
        <v/>
      </c>
    </row>
    <row r="235" spans="3:10" x14ac:dyDescent="0.45">
      <c r="C235" t="str">
        <v>2512-2000 Ortiz Stacey 14</v>
      </c>
      <c r="D235" s="1">
        <v>45895</v>
      </c>
      <c r="E235" s="38">
        <v>-9.8000000000000007</v>
      </c>
      <c r="J235" t="str">
        <f>IFERROR(INDEX(_xlfn._TRO_TRAILING(#REF!),MATCH(C235,_xlfn._TRO_TRAILING(#REF!),0)),"")</f>
        <v/>
      </c>
    </row>
    <row r="236" spans="3:10" x14ac:dyDescent="0.45">
      <c r="C236" t="str">
        <v>2605-1000 Miller Eugene 02</v>
      </c>
      <c r="D236" s="1">
        <v>45902</v>
      </c>
      <c r="E236" s="38">
        <v>-4.4000000000000004</v>
      </c>
      <c r="J236" t="str">
        <f>IFERROR(INDEX(_xlfn._TRO_TRAILING(#REF!),MATCH(C236,_xlfn._TRO_TRAILING(#REF!),0)),"")</f>
        <v/>
      </c>
    </row>
    <row r="237" spans="3:10" x14ac:dyDescent="0.45">
      <c r="C237" t="str">
        <v>2512-2200 Hernandez Ruben 02</v>
      </c>
      <c r="D237" s="1">
        <v>45902</v>
      </c>
      <c r="E237" s="38">
        <v>-88.5</v>
      </c>
      <c r="J237" t="str">
        <f>IFERROR(INDEX(_xlfn._TRO_TRAILING(#REF!),MATCH(C237,_xlfn._TRO_TRAILING(#REF!),0)),"")</f>
        <v/>
      </c>
    </row>
    <row r="238" spans="3:10" x14ac:dyDescent="0.45">
      <c r="C238" t="str">
        <v>2509-2300 Burns Madison 02</v>
      </c>
      <c r="D238" s="1">
        <v>45902</v>
      </c>
      <c r="E238" s="38">
        <v>-4.8</v>
      </c>
      <c r="J238" t="str">
        <f>IFERROR(INDEX(_xlfn._TRO_TRAILING(#REF!),MATCH(C238,_xlfn._TRO_TRAILING(#REF!),0)),"")</f>
        <v/>
      </c>
    </row>
    <row r="239" spans="3:10" x14ac:dyDescent="0.45">
      <c r="C239" t="str">
        <v>2509-1600 Campbell Elijah 02</v>
      </c>
      <c r="D239" s="1">
        <v>45902</v>
      </c>
      <c r="E239" s="38">
        <v>-1.2600191216195709</v>
      </c>
      <c r="J239" t="str">
        <f>IFERROR(INDEX(_xlfn._TRO_TRAILING(#REF!),MATCH(C239,_xlfn._TRO_TRAILING(#REF!),0)),"")</f>
        <v/>
      </c>
    </row>
    <row r="240" spans="3:10" x14ac:dyDescent="0.45">
      <c r="C240" t="str">
        <v>2508-1400 Atkinson Jose 03</v>
      </c>
      <c r="D240" s="1">
        <v>45902</v>
      </c>
      <c r="E240" s="38">
        <v>-5.575084605578656</v>
      </c>
      <c r="J240" t="str">
        <f>IFERROR(INDEX(_xlfn._TRO_TRAILING(#REF!),MATCH(C240,_xlfn._TRO_TRAILING(#REF!),0)),"")</f>
        <v/>
      </c>
    </row>
    <row r="241" spans="3:10" x14ac:dyDescent="0.45">
      <c r="C241" t="str">
        <v xml:space="preserve">2610-0100 Ward Deborah 02 </v>
      </c>
      <c r="D241" s="1">
        <v>45902</v>
      </c>
      <c r="E241" s="38">
        <v>-119.25180972470937</v>
      </c>
      <c r="J241" t="str">
        <f>IFERROR(INDEX(_xlfn._TRO_TRAILING(#REF!),MATCH(C241,_xlfn._TRO_TRAILING(#REF!),0)),"")</f>
        <v/>
      </c>
    </row>
    <row r="242" spans="3:10" x14ac:dyDescent="0.45">
      <c r="C242" t="str">
        <v>Wilson Bradley</v>
      </c>
      <c r="D242" s="1">
        <v>45902</v>
      </c>
      <c r="E242" s="38">
        <v>-5.70308654809239</v>
      </c>
      <c r="J242" t="str">
        <f>IFERROR(INDEX(_xlfn._TRO_TRAILING(#REF!),MATCH(C242,_xlfn._TRO_TRAILING(#REF!),0)),"")</f>
        <v/>
      </c>
    </row>
    <row r="243" spans="3:10" x14ac:dyDescent="0.45">
      <c r="C243" t="str">
        <v>2606-0700 Stevenson Justin 01</v>
      </c>
      <c r="D243" s="1">
        <v>45902</v>
      </c>
      <c r="E243" s="38">
        <v>-51.875445236930425</v>
      </c>
      <c r="J243" t="str">
        <f>IFERROR(INDEX(_xlfn._TRO_TRAILING(#REF!),MATCH(C243,_xlfn._TRO_TRAILING(#REF!),0)),"")</f>
        <v/>
      </c>
    </row>
    <row r="244" spans="3:10" x14ac:dyDescent="0.45">
      <c r="C244" t="str">
        <v>2511-0400 Young Brittany 10</v>
      </c>
      <c r="D244" s="1">
        <v>45902</v>
      </c>
      <c r="E244" s="38">
        <v>-529.50454463527058</v>
      </c>
      <c r="J244" t="str">
        <f>IFERROR(INDEX(_xlfn._TRO_TRAILING(#REF!),MATCH(C244,_xlfn._TRO_TRAILING(#REF!),0)),"")</f>
        <v/>
      </c>
    </row>
    <row r="245" spans="3:10" x14ac:dyDescent="0.45">
      <c r="C245" t="str">
        <v xml:space="preserve">2509-0201 Cole Timothy 02 </v>
      </c>
      <c r="D245" s="1">
        <v>45902</v>
      </c>
      <c r="E245" s="38">
        <v>-0.5900050638995461</v>
      </c>
      <c r="J245" t="str">
        <f>IFERROR(INDEX(_xlfn._TRO_TRAILING(#REF!),MATCH(C245,_xlfn._TRO_TRAILING(#REF!),0)),"")</f>
        <v/>
      </c>
    </row>
    <row r="246" spans="3:10" x14ac:dyDescent="0.45">
      <c r="C246" t="str">
        <v>2502-0203 Gallagher Ashley 02</v>
      </c>
      <c r="D246" s="1">
        <v>45902</v>
      </c>
      <c r="E246" s="38">
        <v>-0.5900050638995461</v>
      </c>
      <c r="J246" t="str">
        <f>IFERROR(INDEX(_xlfn._TRO_TRAILING(#REF!),MATCH(C246,_xlfn._TRO_TRAILING(#REF!),0)),"")</f>
        <v/>
      </c>
    </row>
    <row r="247" spans="3:10" x14ac:dyDescent="0.45">
      <c r="C247" t="str">
        <v>2701-0100 Porter Sally Kimberly 02</v>
      </c>
      <c r="D247" s="1">
        <v>45902</v>
      </c>
      <c r="E247" s="38">
        <v>-95.75</v>
      </c>
      <c r="J247" t="str">
        <f>IFERROR(INDEX(_xlfn._TRO_TRAILING(#REF!),MATCH(C247,_xlfn._TRO_TRAILING(#REF!),0)),"")</f>
        <v/>
      </c>
    </row>
    <row r="248" spans="3:10" x14ac:dyDescent="0.45">
      <c r="C248" t="str">
        <v>2607-0400 Decker Jill 02</v>
      </c>
      <c r="D248" s="1">
        <v>45902</v>
      </c>
      <c r="E248" s="38">
        <v>-19.275000000000002</v>
      </c>
      <c r="J248" t="str">
        <f>IFERROR(INDEX(_xlfn._TRO_TRAILING(#REF!),MATCH(C248,_xlfn._TRO_TRAILING(#REF!),0)),"")</f>
        <v/>
      </c>
    </row>
    <row r="249" spans="3:10" x14ac:dyDescent="0.45">
      <c r="C249" t="str">
        <v>2608-0604 Hernandez Gabriela &amp; Denise  02</v>
      </c>
      <c r="D249" s="1">
        <v>45902</v>
      </c>
      <c r="E249" s="38">
        <v>-144</v>
      </c>
      <c r="J249" t="str">
        <f>IFERROR(INDEX(_xlfn._TRO_TRAILING(#REF!),MATCH(C249,_xlfn._TRO_TRAILING(#REF!),0)),"")</f>
        <v/>
      </c>
    </row>
    <row r="250" spans="3:10" x14ac:dyDescent="0.45">
      <c r="C250" t="str">
        <v>2605-0600 Bradley Richard 04</v>
      </c>
      <c r="D250" s="1">
        <v>45902</v>
      </c>
      <c r="E250" s="38">
        <v>-75.975000000000009</v>
      </c>
      <c r="J250" t="str">
        <f>IFERROR(INDEX(_xlfn._TRO_TRAILING(#REF!),MATCH(C250,_xlfn._TRO_TRAILING(#REF!),0)),"")</f>
        <v/>
      </c>
    </row>
    <row r="251" spans="3:10" x14ac:dyDescent="0.45">
      <c r="C251" t="str">
        <v>2509-2500 Simon Christopher 04</v>
      </c>
      <c r="D251" s="1">
        <v>45909</v>
      </c>
      <c r="E251" s="38">
        <v>-0.75</v>
      </c>
      <c r="J251" t="str">
        <f>IFERROR(INDEX(_xlfn._TRO_TRAILING(#REF!),MATCH(C251,_xlfn._TRO_TRAILING(#REF!),0)),"")</f>
        <v/>
      </c>
    </row>
    <row r="252" spans="3:10" x14ac:dyDescent="0.45">
      <c r="C252" t="str">
        <v xml:space="preserve">2608-0300 Lopez Kimberly 02 </v>
      </c>
      <c r="D252" s="1">
        <v>45909</v>
      </c>
      <c r="E252" s="38">
        <v>-81.3</v>
      </c>
      <c r="J252" t="str">
        <f>IFERROR(INDEX(_xlfn._TRO_TRAILING(#REF!),MATCH(C252,_xlfn._TRO_TRAILING(#REF!),0)),"")</f>
        <v/>
      </c>
    </row>
    <row r="253" spans="3:10" x14ac:dyDescent="0.45">
      <c r="C253" t="str">
        <v>2609-0102 Nelson Alexis 02</v>
      </c>
      <c r="D253" s="1">
        <v>45909</v>
      </c>
      <c r="E253" s="38">
        <v>-43.6</v>
      </c>
      <c r="J253" t="str">
        <f>IFERROR(INDEX(_xlfn._TRO_TRAILING(#REF!),MATCH(C253,_xlfn._TRO_TRAILING(#REF!),0)),"")</f>
        <v/>
      </c>
    </row>
    <row r="254" spans="3:10" x14ac:dyDescent="0.45">
      <c r="C254" t="str">
        <v>2609-0100 Smith Jennifer 02</v>
      </c>
      <c r="D254" s="1">
        <v>45909</v>
      </c>
      <c r="E254" s="38">
        <v>-43.6</v>
      </c>
      <c r="J254" t="str">
        <f>IFERROR(INDEX(_xlfn._TRO_TRAILING(#REF!),MATCH(C254,_xlfn._TRO_TRAILING(#REF!),0)),"")</f>
        <v/>
      </c>
    </row>
    <row r="255" spans="3:10" x14ac:dyDescent="0.45">
      <c r="C255" t="str">
        <v>2512-0400 Osborne Maria 10</v>
      </c>
      <c r="D255" s="1">
        <v>45909</v>
      </c>
      <c r="E255" s="38">
        <v>-54.88</v>
      </c>
      <c r="J255" t="str">
        <f>IFERROR(INDEX(_xlfn._TRO_TRAILING(#REF!),MATCH(C255,_xlfn._TRO_TRAILING(#REF!),0)),"")</f>
        <v/>
      </c>
    </row>
    <row r="256" spans="3:10" x14ac:dyDescent="0.45">
      <c r="C256" t="str">
        <v>2509-1200 Vaughn Steven 01</v>
      </c>
      <c r="D256" s="1">
        <v>45909</v>
      </c>
      <c r="E256" s="38">
        <v>-4.2150588613163151</v>
      </c>
      <c r="J256" t="str">
        <f>IFERROR(INDEX(_xlfn._TRO_TRAILING(#REF!),MATCH(C256,_xlfn._TRO_TRAILING(#REF!),0)),"")</f>
        <v/>
      </c>
    </row>
    <row r="257" spans="3:10" x14ac:dyDescent="0.45">
      <c r="C257" t="str">
        <v>2605-1300 Cross Shelia 11</v>
      </c>
      <c r="D257" s="1">
        <v>45909</v>
      </c>
      <c r="E257" s="38">
        <v>-711.88494113868364</v>
      </c>
      <c r="J257" t="str">
        <f>IFERROR(INDEX(_xlfn._TRO_TRAILING(#REF!),MATCH(C257,_xlfn._TRO_TRAILING(#REF!),0)),"")</f>
        <v/>
      </c>
    </row>
    <row r="258" spans="3:10" x14ac:dyDescent="0.45">
      <c r="C258" t="str">
        <v>2609-0010 Ingram Bradley Danny 02</v>
      </c>
      <c r="D258" s="1">
        <v>45909</v>
      </c>
      <c r="E258" s="38">
        <v>-43.609237288135596</v>
      </c>
      <c r="J258" t="str">
        <f>IFERROR(INDEX(_xlfn._TRO_TRAILING(#REF!),MATCH(C258,_xlfn._TRO_TRAILING(#REF!),0)),"")</f>
        <v/>
      </c>
    </row>
    <row r="259" spans="3:10" x14ac:dyDescent="0.45">
      <c r="C259" t="str">
        <v>2502-0203 Gallagher Ashley 02</v>
      </c>
      <c r="D259" s="1">
        <v>45909</v>
      </c>
      <c r="E259" s="38">
        <v>-3.0256408898305085</v>
      </c>
      <c r="J259" t="str">
        <f>IFERROR(INDEX(_xlfn._TRO_TRAILING(#REF!),MATCH(C259,_xlfn._TRO_TRAILING(#REF!),0)),"")</f>
        <v/>
      </c>
    </row>
    <row r="260" spans="3:10" x14ac:dyDescent="0.45">
      <c r="C260" t="str">
        <v>2509-2000 Allen Eugene &amp; Kimberly 02</v>
      </c>
      <c r="D260" s="1">
        <v>45909</v>
      </c>
      <c r="E260" s="38">
        <v>-0.57512182203389839</v>
      </c>
      <c r="J260" t="str">
        <f>IFERROR(INDEX(_xlfn._TRO_TRAILING(#REF!),MATCH(C260,_xlfn._TRO_TRAILING(#REF!),0)),"")</f>
        <v/>
      </c>
    </row>
    <row r="261" spans="3:10" x14ac:dyDescent="0.45">
      <c r="C261" t="str">
        <v>2510-0500 Blackwell James &amp; Luis 02</v>
      </c>
      <c r="D261" s="1">
        <v>45909</v>
      </c>
      <c r="E261" s="38">
        <v>-0.57502175695276536</v>
      </c>
      <c r="J261" t="str">
        <f>IFERROR(INDEX(_xlfn._TRO_TRAILING(#REF!),MATCH(C261,_xlfn._TRO_TRAILING(#REF!),0)),"")</f>
        <v/>
      </c>
    </row>
    <row r="262" spans="3:10" x14ac:dyDescent="0.45">
      <c r="C262" t="str">
        <v>2509-0202 Schaefer Steve 02</v>
      </c>
      <c r="D262" s="1">
        <v>45909</v>
      </c>
      <c r="E262" s="38">
        <v>-2.9251106766727628</v>
      </c>
      <c r="J262" t="str">
        <f>IFERROR(INDEX(_xlfn._TRO_TRAILING(#REF!),MATCH(C262,_xlfn._TRO_TRAILING(#REF!),0)),"")</f>
        <v/>
      </c>
    </row>
    <row r="263" spans="3:10" x14ac:dyDescent="0.45">
      <c r="C263" t="str">
        <v>2509-0200 Smith Samantha 02</v>
      </c>
      <c r="D263" s="1">
        <v>45909</v>
      </c>
      <c r="E263" s="38">
        <v>-6.0002270290723336</v>
      </c>
      <c r="J263" t="str">
        <f>IFERROR(INDEX(_xlfn._TRO_TRAILING(#REF!),MATCH(C263,_xlfn._TRO_TRAILING(#REF!),0)),"")</f>
        <v/>
      </c>
    </row>
    <row r="264" spans="3:10" x14ac:dyDescent="0.45">
      <c r="C264" t="str">
        <v xml:space="preserve">2509-0201 Cole Timothy 02 </v>
      </c>
      <c r="D264" s="1">
        <v>45909</v>
      </c>
      <c r="E264" s="38">
        <v>-3.0251144604906348</v>
      </c>
      <c r="J264" t="str">
        <f>IFERROR(INDEX(_xlfn._TRO_TRAILING(#REF!),MATCH(C264,_xlfn._TRO_TRAILING(#REF!),0)),"")</f>
        <v/>
      </c>
    </row>
    <row r="265" spans="3:10" x14ac:dyDescent="0.45">
      <c r="C265" t="str">
        <v>2605-0200 Martinez Emily 02</v>
      </c>
      <c r="D265" s="1">
        <v>45909</v>
      </c>
      <c r="E265" s="38">
        <v>-18.500700006306364</v>
      </c>
      <c r="J265" t="str">
        <f>IFERROR(INDEX(_xlfn._TRO_TRAILING(#REF!),MATCH(C265,_xlfn._TRO_TRAILING(#REF!),0)),"")</f>
        <v/>
      </c>
    </row>
    <row r="266" spans="3:10" x14ac:dyDescent="0.45">
      <c r="C266" t="str">
        <v>2608-0800 Wright Nancy 02</v>
      </c>
      <c r="D266" s="1">
        <v>45909</v>
      </c>
      <c r="E266" s="38">
        <v>-179.00677303399129</v>
      </c>
      <c r="J266" t="str">
        <f>IFERROR(INDEX(_xlfn._TRO_TRAILING(#REF!),MATCH(C266,_xlfn._TRO_TRAILING(#REF!),0)),"")</f>
        <v/>
      </c>
    </row>
    <row r="267" spans="3:10" x14ac:dyDescent="0.45">
      <c r="C267" t="str">
        <v>2605-0400 Riley David 04</v>
      </c>
      <c r="D267" s="1">
        <v>45909</v>
      </c>
      <c r="E267" s="38">
        <v>-118.40448004036074</v>
      </c>
      <c r="J267" t="str">
        <f>IFERROR(INDEX(_xlfn._TRO_TRAILING(#REF!),MATCH(C267,_xlfn._TRO_TRAILING(#REF!),0)),"")</f>
        <v/>
      </c>
    </row>
    <row r="268" spans="3:10" x14ac:dyDescent="0.45">
      <c r="C268" t="str">
        <v xml:space="preserve">2606-0800 Long Christopher 02 </v>
      </c>
      <c r="D268" s="1">
        <v>45909</v>
      </c>
      <c r="E268" s="38">
        <v>-68.00257299615312</v>
      </c>
      <c r="J268" t="str">
        <f>IFERROR(INDEX(_xlfn._TRO_TRAILING(#REF!),MATCH(C268,_xlfn._TRO_TRAILING(#REF!),0)),"")</f>
        <v/>
      </c>
    </row>
    <row r="269" spans="3:10" x14ac:dyDescent="0.45">
      <c r="C269" t="str">
        <v>2701-0118 Mendoza Jacqueline 01</v>
      </c>
      <c r="D269" s="1">
        <v>45916</v>
      </c>
      <c r="E269" s="38">
        <v>-11.155670003228932</v>
      </c>
      <c r="J269" t="str">
        <f>IFERROR(INDEX(_xlfn._TRO_TRAILING(#REF!),MATCH(C269,_xlfn._TRO_TRAILING(#REF!),0)),"")</f>
        <v/>
      </c>
    </row>
    <row r="270" spans="3:10" x14ac:dyDescent="0.45">
      <c r="C270" t="str">
        <v>2512-0701 Bright Amy 01</v>
      </c>
      <c r="D270" s="1">
        <v>45916</v>
      </c>
      <c r="E270" s="38">
        <v>-56.129157248950598</v>
      </c>
      <c r="J270" t="str">
        <f>IFERROR(INDEX(_xlfn._TRO_TRAILING(#REF!),MATCH(C270,_xlfn._TRO_TRAILING(#REF!),0)),"")</f>
        <v/>
      </c>
    </row>
    <row r="271" spans="3:10" x14ac:dyDescent="0.45">
      <c r="C271" t="str">
        <v>2508-2100 Cooper Bradley 04</v>
      </c>
      <c r="D271" s="1">
        <v>45916</v>
      </c>
      <c r="E271" s="38">
        <v>-0.46774297707458834</v>
      </c>
      <c r="J271" t="str">
        <f>IFERROR(INDEX(_xlfn._TRO_TRAILING(#REF!),MATCH(C271,_xlfn._TRO_TRAILING(#REF!),0)),"")</f>
        <v/>
      </c>
    </row>
    <row r="272" spans="3:10" x14ac:dyDescent="0.45">
      <c r="C272" t="str">
        <v xml:space="preserve">2604-0500 Johnson Lori 02 </v>
      </c>
      <c r="D272" s="1">
        <v>45916</v>
      </c>
      <c r="E272" s="38">
        <v>-4.6774297707458832</v>
      </c>
      <c r="J272" t="str">
        <f>IFERROR(INDEX(_xlfn._TRO_TRAILING(#REF!),MATCH(C272,_xlfn._TRO_TRAILING(#REF!),0)),"")</f>
        <v/>
      </c>
    </row>
    <row r="273" spans="3:10" x14ac:dyDescent="0.45">
      <c r="C273" t="str">
        <v>2512-1300 Glover Lucas 04</v>
      </c>
      <c r="D273" s="1">
        <v>45916</v>
      </c>
      <c r="E273" s="38">
        <v>-296.5</v>
      </c>
      <c r="J273" t="str">
        <f>IFERROR(INDEX(_xlfn._TRO_TRAILING(#REF!),MATCH(C273,_xlfn._TRO_TRAILING(#REF!),0)),"")</f>
        <v/>
      </c>
    </row>
    <row r="274" spans="3:10" x14ac:dyDescent="0.45">
      <c r="C274" t="str">
        <v xml:space="preserve">2509-2100 Dixon Melissa &amp; Rebecca 02 </v>
      </c>
      <c r="D274" s="1">
        <v>45916</v>
      </c>
      <c r="E274" s="38">
        <v>-9.2401162512738573</v>
      </c>
      <c r="J274" t="str">
        <f>IFERROR(INDEX(_xlfn._TRO_TRAILING(#REF!),MATCH(C274,_xlfn._TRO_TRAILING(#REF!),0)),"")</f>
        <v/>
      </c>
    </row>
    <row r="275" spans="3:10" x14ac:dyDescent="0.45">
      <c r="C275" t="str">
        <v>2511-0200 Bray Melissa 05</v>
      </c>
      <c r="D275" s="1">
        <v>45916</v>
      </c>
      <c r="E275" s="38">
        <v>-388.17988374872613</v>
      </c>
      <c r="J275" t="str">
        <f>IFERROR(INDEX(_xlfn._TRO_TRAILING(#REF!),MATCH(C275,_xlfn._TRO_TRAILING(#REF!),0)),"")</f>
        <v/>
      </c>
    </row>
    <row r="276" spans="3:10" x14ac:dyDescent="0.45">
      <c r="C276" t="str">
        <v>2509-1600 Campbell Elijah 02</v>
      </c>
      <c r="D276" s="1">
        <v>45916</v>
      </c>
      <c r="E276" s="38">
        <v>-1.43</v>
      </c>
      <c r="J276" t="str">
        <f>IFERROR(INDEX(_xlfn._TRO_TRAILING(#REF!),MATCH(C276,_xlfn._TRO_TRAILING(#REF!),0)),"")</f>
        <v/>
      </c>
    </row>
    <row r="277" spans="3:10" x14ac:dyDescent="0.45">
      <c r="C277" t="str">
        <v>2509-1300 Cain Brenda 02</v>
      </c>
      <c r="D277" s="1">
        <v>45916</v>
      </c>
      <c r="E277" s="38">
        <v>-5.5</v>
      </c>
      <c r="J277" t="str">
        <f>IFERROR(INDEX(_xlfn._TRO_TRAILING(#REF!),MATCH(C277,_xlfn._TRO_TRAILING(#REF!),0)),"")</f>
        <v/>
      </c>
    </row>
    <row r="278" spans="3:10" x14ac:dyDescent="0.45">
      <c r="C278" t="str">
        <v xml:space="preserve">2604-0400 Mclaughlin Matthew 08 </v>
      </c>
      <c r="D278" s="1">
        <v>45916</v>
      </c>
      <c r="E278" s="38">
        <v>-195.5</v>
      </c>
      <c r="J278" t="str">
        <f>IFERROR(INDEX(_xlfn._TRO_TRAILING(#REF!),MATCH(C278,_xlfn._TRO_TRAILING(#REF!),0)),"")</f>
        <v/>
      </c>
    </row>
    <row r="279" spans="3:10" x14ac:dyDescent="0.45">
      <c r="C279" t="str">
        <v xml:space="preserve">2512-1900 Long Christopher 02 </v>
      </c>
      <c r="D279" s="1">
        <v>45916</v>
      </c>
      <c r="E279" s="38">
        <v>-83.25</v>
      </c>
      <c r="J279" t="str">
        <f>IFERROR(INDEX(_xlfn._TRO_TRAILING(#REF!),MATCH(C279,_xlfn._TRO_TRAILING(#REF!),0)),"")</f>
        <v/>
      </c>
    </row>
    <row r="280" spans="3:10" x14ac:dyDescent="0.45">
      <c r="C280" t="str">
        <v>2606-0101 Ward Alice 05</v>
      </c>
      <c r="D280" s="1">
        <v>45916</v>
      </c>
      <c r="E280" s="38">
        <v>-225</v>
      </c>
      <c r="J280" t="str">
        <f>IFERROR(INDEX(_xlfn._TRO_TRAILING(#REF!),MATCH(C280,_xlfn._TRO_TRAILING(#REF!),0)),"")</f>
        <v/>
      </c>
    </row>
    <row r="281" spans="3:10" x14ac:dyDescent="0.45">
      <c r="C281" t="str">
        <v>2512-1600 Thomas Melissa 02</v>
      </c>
      <c r="D281" s="1">
        <v>45923</v>
      </c>
      <c r="E281" s="38">
        <v>-60.4</v>
      </c>
      <c r="J281" t="str">
        <f>IFERROR(INDEX(_xlfn._TRO_TRAILING(#REF!),MATCH(C281,_xlfn._TRO_TRAILING(#REF!),0)),"")</f>
        <v/>
      </c>
    </row>
    <row r="282" spans="3:10" x14ac:dyDescent="0.45">
      <c r="C282" t="str">
        <v>2603-0200 Garcia Joseph 08</v>
      </c>
      <c r="D282" s="1">
        <v>45923</v>
      </c>
      <c r="E282" s="38">
        <v>-5</v>
      </c>
      <c r="J282" t="str">
        <f>IFERROR(INDEX(_xlfn._TRO_TRAILING(#REF!),MATCH(C282,_xlfn._TRO_TRAILING(#REF!),0)),"")</f>
        <v/>
      </c>
    </row>
    <row r="283" spans="3:10" x14ac:dyDescent="0.45">
      <c r="C283" t="str">
        <v>2512-2300 Ortega James 02</v>
      </c>
      <c r="D283" s="1">
        <v>45923</v>
      </c>
      <c r="E283" s="38">
        <v>-89.5</v>
      </c>
      <c r="J283" t="str">
        <f>IFERROR(INDEX(_xlfn._TRO_TRAILING(#REF!),MATCH(C283,_xlfn._TRO_TRAILING(#REF!),0)),"")</f>
        <v/>
      </c>
    </row>
    <row r="284" spans="3:10" x14ac:dyDescent="0.45">
      <c r="C284" t="str">
        <v>2609-0200 Bishop Scott 02</v>
      </c>
      <c r="D284" s="1">
        <v>45923</v>
      </c>
      <c r="E284" s="38">
        <v>-104.19999999999999</v>
      </c>
      <c r="J284" t="str">
        <f>IFERROR(INDEX(_xlfn._TRO_TRAILING(#REF!),MATCH(C284,_xlfn._TRO_TRAILING(#REF!),0)),"")</f>
        <v/>
      </c>
    </row>
    <row r="285" spans="3:10" x14ac:dyDescent="0.45">
      <c r="C285" t="str">
        <v>2609-0301 Saunders Kristen 02</v>
      </c>
      <c r="D285" s="1">
        <v>45923</v>
      </c>
      <c r="E285" s="38">
        <v>-64.7</v>
      </c>
      <c r="J285" t="str">
        <f>IFERROR(INDEX(_xlfn._TRO_TRAILING(#REF!),MATCH(C285,_xlfn._TRO_TRAILING(#REF!),0)),"")</f>
        <v/>
      </c>
    </row>
    <row r="286" spans="3:10" x14ac:dyDescent="0.45">
      <c r="C286" t="str">
        <v>2606-0101 Ward Alice 05</v>
      </c>
      <c r="D286" s="1">
        <v>45923</v>
      </c>
      <c r="E286" s="38">
        <v>-225</v>
      </c>
      <c r="J286" t="str">
        <f>IFERROR(INDEX(_xlfn._TRO_TRAILING(#REF!),MATCH(C286,_xlfn._TRO_TRAILING(#REF!),0)),"")</f>
        <v/>
      </c>
    </row>
    <row r="287" spans="3:10" x14ac:dyDescent="0.45">
      <c r="C287" t="str">
        <v>2510-0300 Stevenson Justin 02</v>
      </c>
      <c r="D287" s="1">
        <v>45923</v>
      </c>
      <c r="E287" s="38">
        <v>-62.740000000000009</v>
      </c>
      <c r="J287" t="str">
        <f>IFERROR(INDEX(_xlfn._TRO_TRAILING(#REF!),MATCH(C287,_xlfn._TRO_TRAILING(#REF!),0)),"")</f>
        <v/>
      </c>
    </row>
    <row r="288" spans="3:10" x14ac:dyDescent="0.45">
      <c r="C288" t="str">
        <v>2512-0701 Bright Amy 01</v>
      </c>
      <c r="D288" s="1">
        <v>45923</v>
      </c>
      <c r="E288" s="38">
        <v>-47.5</v>
      </c>
      <c r="J288" t="str">
        <f>IFERROR(INDEX(_xlfn._TRO_TRAILING(#REF!),MATCH(C288,_xlfn._TRO_TRAILING(#REF!),0)),"")</f>
        <v/>
      </c>
    </row>
    <row r="289" spans="3:10" x14ac:dyDescent="0.45">
      <c r="C289" t="str">
        <v>2509-2900 Duncan Justin 01</v>
      </c>
      <c r="D289" s="1">
        <v>45923</v>
      </c>
      <c r="E289" s="38">
        <v>-29.75</v>
      </c>
      <c r="J289" t="str">
        <f>IFERROR(INDEX(_xlfn._TRO_TRAILING(#REF!),MATCH(C289,_xlfn._TRO_TRAILING(#REF!),0)),"")</f>
        <v/>
      </c>
    </row>
    <row r="290" spans="3:10" x14ac:dyDescent="0.45">
      <c r="C290" t="str">
        <v>2606-0900 Mccoy Eugene 04</v>
      </c>
      <c r="D290" s="1">
        <v>45923</v>
      </c>
      <c r="E290" s="38">
        <v>-187</v>
      </c>
      <c r="J290" t="str">
        <f>IFERROR(INDEX(_xlfn._TRO_TRAILING(#REF!),MATCH(C290,_xlfn._TRO_TRAILING(#REF!),0)),"")</f>
        <v/>
      </c>
    </row>
    <row r="291" spans="3:10" x14ac:dyDescent="0.45">
      <c r="C291" t="str">
        <v xml:space="preserve">2604-0400 Mclaughlin Matthew 08 </v>
      </c>
      <c r="D291" s="1">
        <v>45923</v>
      </c>
      <c r="E291" s="38">
        <v>-195.4</v>
      </c>
      <c r="J291" t="str">
        <f>IFERROR(INDEX(_xlfn._TRO_TRAILING(#REF!),MATCH(C291,_xlfn._TRO_TRAILING(#REF!),0)),"")</f>
        <v/>
      </c>
    </row>
    <row r="292" spans="3:10" x14ac:dyDescent="0.45">
      <c r="C292" t="str">
        <v xml:space="preserve">2512-1200 Davis Samuel 03 </v>
      </c>
      <c r="D292" s="1">
        <v>45923</v>
      </c>
      <c r="E292" s="38">
        <v>-1442.05</v>
      </c>
      <c r="J292" t="str">
        <f>IFERROR(INDEX(_xlfn._TRO_TRAILING(#REF!),MATCH(C292,_xlfn._TRO_TRAILING(#REF!),0)),"")</f>
        <v/>
      </c>
    </row>
    <row r="293" spans="3:10" x14ac:dyDescent="0.45">
      <c r="C293" t="str">
        <v xml:space="preserve">2511-0100 Wade Teresa 09 </v>
      </c>
      <c r="D293" s="1">
        <v>45923</v>
      </c>
      <c r="E293" s="38">
        <v>-545.25</v>
      </c>
      <c r="J293" t="str">
        <f>IFERROR(INDEX(_xlfn._TRO_TRAILING(#REF!),MATCH(C293,_xlfn._TRO_TRAILING(#REF!),0)),"")</f>
        <v/>
      </c>
    </row>
    <row r="294" spans="3:10" x14ac:dyDescent="0.45">
      <c r="C294" t="str">
        <v>2512-2400 Anderson James 02</v>
      </c>
      <c r="D294" s="1">
        <v>45923</v>
      </c>
      <c r="E294" s="38">
        <v>-85.000000000000014</v>
      </c>
      <c r="J294" t="str">
        <f>IFERROR(INDEX(_xlfn._TRO_TRAILING(#REF!),MATCH(C294,_xlfn._TRO_TRAILING(#REF!),0)),"")</f>
        <v/>
      </c>
    </row>
    <row r="295" spans="3:10" x14ac:dyDescent="0.45">
      <c r="C295" t="str">
        <v>2512-1100 Allen Sheri 04</v>
      </c>
      <c r="D295" s="1">
        <v>45923</v>
      </c>
      <c r="E295" s="38">
        <v>-11.700000000000001</v>
      </c>
      <c r="J295" t="str">
        <f>IFERROR(INDEX(_xlfn._TRO_TRAILING(#REF!),MATCH(C295,_xlfn._TRO_TRAILING(#REF!),0)),"")</f>
        <v/>
      </c>
    </row>
    <row r="296" spans="3:10" x14ac:dyDescent="0.45">
      <c r="C296" t="str">
        <v>2512-2200 Hernandez Ruben 02</v>
      </c>
      <c r="D296" s="1">
        <v>45923</v>
      </c>
      <c r="E296" s="38">
        <v>-88.501513208515007</v>
      </c>
      <c r="J296" t="str">
        <f>IFERROR(INDEX(_xlfn._TRO_TRAILING(#REF!),MATCH(C296,_xlfn._TRO_TRAILING(#REF!),0)),"")</f>
        <v/>
      </c>
    </row>
    <row r="297" spans="3:10" x14ac:dyDescent="0.45">
      <c r="C297" t="str">
        <v>2512-0500 Franklin Michael 02</v>
      </c>
      <c r="D297" s="1">
        <v>45923</v>
      </c>
      <c r="E297" s="38">
        <v>-203.928486791485</v>
      </c>
      <c r="J297" t="str">
        <f>IFERROR(INDEX(_xlfn._TRO_TRAILING(#REF!),MATCH(C297,_xlfn._TRO_TRAILING(#REF!),0)),"")</f>
        <v/>
      </c>
    </row>
    <row r="298" spans="3:10" x14ac:dyDescent="0.45">
      <c r="C298" t="str">
        <v xml:space="preserve">2512-2100 Summers Elizabeth 04 </v>
      </c>
      <c r="D298" s="1">
        <v>45923</v>
      </c>
      <c r="E298" s="38">
        <v>-211.49</v>
      </c>
      <c r="J298" t="str">
        <f>IFERROR(INDEX(_xlfn._TRO_TRAILING(#REF!),MATCH(C298,_xlfn._TRO_TRAILING(#REF!),0)),"")</f>
        <v/>
      </c>
    </row>
    <row r="299" spans="3:10" x14ac:dyDescent="0.45">
      <c r="C299" t="str">
        <v>2512-0300 Mcclain Becky 05</v>
      </c>
      <c r="D299" s="1">
        <v>45923</v>
      </c>
      <c r="E299" s="38">
        <v>-225.00000000000003</v>
      </c>
      <c r="J299" t="str">
        <f>IFERROR(INDEX(_xlfn._TRO_TRAILING(#REF!),MATCH(C299,_xlfn._TRO_TRAILING(#REF!),0)),"")</f>
        <v/>
      </c>
    </row>
    <row r="300" spans="3:10" x14ac:dyDescent="0.45">
      <c r="C300" t="str">
        <v>2607-0600 Horn Caitlin 05</v>
      </c>
      <c r="D300" s="1">
        <v>45923</v>
      </c>
      <c r="E300" s="38">
        <v>-98.5</v>
      </c>
      <c r="J300" t="str">
        <f>IFERROR(INDEX(_xlfn._TRO_TRAILING(#REF!),MATCH(C300,_xlfn._TRO_TRAILING(#REF!),0)),"")</f>
        <v/>
      </c>
    </row>
    <row r="301" spans="3:10" x14ac:dyDescent="0.45">
      <c r="C301" t="str">
        <v>2509-0700 Willis Gregory 02</v>
      </c>
      <c r="D301" s="1">
        <v>45923</v>
      </c>
      <c r="E301" s="38">
        <v>-8.35</v>
      </c>
      <c r="J301" t="str">
        <f>IFERROR(INDEX(_xlfn._TRO_TRAILING(#REF!),MATCH(C301,_xlfn._TRO_TRAILING(#REF!),0)),"")</f>
        <v/>
      </c>
    </row>
    <row r="302" spans="3:10" x14ac:dyDescent="0.45">
      <c r="C302" t="str">
        <v xml:space="preserve">2604-0500 Johnson Lori 02 </v>
      </c>
      <c r="D302" s="1">
        <v>45923</v>
      </c>
      <c r="E302" s="38">
        <v>-324.75</v>
      </c>
      <c r="J302" t="str">
        <f>IFERROR(INDEX(_xlfn._TRO_TRAILING(#REF!),MATCH(C302,_xlfn._TRO_TRAILING(#REF!),0)),"")</f>
        <v/>
      </c>
    </row>
    <row r="303" spans="3:10" x14ac:dyDescent="0.45">
      <c r="C303" t="str">
        <v>2512-0300 Mcclain Becky 05</v>
      </c>
      <c r="D303" s="1">
        <v>45930</v>
      </c>
      <c r="E303" s="38">
        <v>-140.75</v>
      </c>
      <c r="J303" t="str">
        <f>IFERROR(INDEX(_xlfn._TRO_TRAILING(#REF!),MATCH(C303,_xlfn._TRO_TRAILING(#REF!),0)),"")</f>
        <v/>
      </c>
    </row>
    <row r="304" spans="3:10" x14ac:dyDescent="0.45">
      <c r="C304" t="str">
        <v>2512-1700 Rodriguez Natalie 02</v>
      </c>
      <c r="D304" s="1">
        <v>45930</v>
      </c>
      <c r="E304" s="38">
        <v>-106.5</v>
      </c>
      <c r="J304" t="str">
        <f>IFERROR(INDEX(_xlfn._TRO_TRAILING(#REF!),MATCH(C304,_xlfn._TRO_TRAILING(#REF!),0)),"")</f>
        <v/>
      </c>
    </row>
    <row r="305" spans="3:10" x14ac:dyDescent="0.45">
      <c r="C305" t="str">
        <v>2509-0700 Willis Gregory 02</v>
      </c>
      <c r="D305" s="1">
        <v>45930</v>
      </c>
      <c r="E305" s="38">
        <v>-2</v>
      </c>
      <c r="J305" t="str">
        <f>IFERROR(INDEX(_xlfn._TRO_TRAILING(#REF!),MATCH(C305,_xlfn._TRO_TRAILING(#REF!),0)),"")</f>
        <v/>
      </c>
    </row>
    <row r="306" spans="3:10" x14ac:dyDescent="0.45">
      <c r="C306" t="str">
        <v>2608-0703 Valentine Jasmine 02</v>
      </c>
      <c r="D306" s="1">
        <v>45930</v>
      </c>
      <c r="E306" s="38">
        <v>-874.98492229181159</v>
      </c>
      <c r="J306" t="str">
        <f>IFERROR(INDEX(_xlfn._TRO_TRAILING(#REF!),MATCH(C306,_xlfn._TRO_TRAILING(#REF!),0)),"")</f>
        <v/>
      </c>
    </row>
    <row r="307" spans="3:10" x14ac:dyDescent="0.45">
      <c r="C307" t="str">
        <v>2604-0601 Carrillo Mia 02</v>
      </c>
      <c r="D307" s="1">
        <v>45930</v>
      </c>
      <c r="E307" s="38">
        <v>-139.99758756668987</v>
      </c>
      <c r="J307" t="str">
        <f>IFERROR(INDEX(_xlfn._TRO_TRAILING(#REF!),MATCH(C307,_xlfn._TRO_TRAILING(#REF!),0)),"")</f>
        <v/>
      </c>
    </row>
    <row r="308" spans="3:10" x14ac:dyDescent="0.45">
      <c r="C308" t="str">
        <v>2509-1900 Aguilar Glen 02</v>
      </c>
      <c r="D308" s="1">
        <v>45930</v>
      </c>
      <c r="E308" s="38">
        <v>-25.949552838254299</v>
      </c>
      <c r="J308" t="str">
        <f>IFERROR(INDEX(_xlfn._TRO_TRAILING(#REF!),MATCH(C308,_xlfn._TRO_TRAILING(#REF!),0)),"")</f>
        <v/>
      </c>
    </row>
    <row r="309" spans="3:10" x14ac:dyDescent="0.45">
      <c r="C309" t="str">
        <v>2609-0300 Burgess Richard 02</v>
      </c>
      <c r="D309" s="1">
        <v>45930</v>
      </c>
      <c r="E309" s="38">
        <v>-57.199014348676144</v>
      </c>
      <c r="J309" t="str">
        <f>IFERROR(INDEX(_xlfn._TRO_TRAILING(#REF!),MATCH(C309,_xlfn._TRO_TRAILING(#REF!),0)),"")</f>
        <v/>
      </c>
    </row>
    <row r="310" spans="3:10" x14ac:dyDescent="0.45">
      <c r="C310" t="str">
        <v>2507-2100 Hernandez Bethany 04</v>
      </c>
      <c r="D310" s="1">
        <v>45930</v>
      </c>
      <c r="E310" s="38">
        <v>-7.4998707625012428E-2</v>
      </c>
      <c r="J310" t="str">
        <f>IFERROR(INDEX(_xlfn._TRO_TRAILING(#REF!),MATCH(C310,_xlfn._TRO_TRAILING(#REF!),0)),"")</f>
        <v/>
      </c>
    </row>
    <row r="311" spans="3:10" x14ac:dyDescent="0.45">
      <c r="C311" t="str">
        <v>2606-1000 Orozco Tony 06</v>
      </c>
      <c r="D311" s="1">
        <v>45930</v>
      </c>
      <c r="E311" s="38">
        <v>-803.98614574013322</v>
      </c>
      <c r="J311" t="str">
        <f>IFERROR(INDEX(_xlfn._TRO_TRAILING(#REF!),MATCH(C311,_xlfn._TRO_TRAILING(#REF!),0)),"")</f>
        <v/>
      </c>
    </row>
    <row r="312" spans="3:10" x14ac:dyDescent="0.45">
      <c r="C312" t="str">
        <v>2512-0900 Sanders Kristina 11</v>
      </c>
      <c r="D312" s="1">
        <v>45930</v>
      </c>
      <c r="E312" s="38">
        <v>-386.52295141736255</v>
      </c>
      <c r="J312" t="str">
        <f>IFERROR(INDEX(_xlfn._TRO_TRAILING(#REF!),MATCH(C312,_xlfn._TRO_TRAILING(#REF!),0)),"")</f>
        <v/>
      </c>
    </row>
    <row r="313" spans="3:10" x14ac:dyDescent="0.45">
      <c r="C313" t="str">
        <v xml:space="preserve">2512-0100 Harris Abigail 01 </v>
      </c>
      <c r="D313" s="1">
        <v>45930</v>
      </c>
      <c r="E313" s="38">
        <v>-133.49789299627884</v>
      </c>
      <c r="J313" t="str">
        <f>IFERROR(INDEX(_xlfn._TRO_TRAILING(#REF!),MATCH(C313,_xlfn._TRO_TRAILING(#REF!),0)),"")</f>
        <v/>
      </c>
    </row>
    <row r="314" spans="3:10" x14ac:dyDescent="0.45">
      <c r="C314" t="str">
        <v>2512-0501 Lyons Henry 02</v>
      </c>
      <c r="D314" s="1">
        <v>45930</v>
      </c>
      <c r="E314" s="38">
        <v>-203.92148603240881</v>
      </c>
      <c r="J314" t="str">
        <f>IFERROR(INDEX(_xlfn._TRO_TRAILING(#REF!),MATCH(C314,_xlfn._TRO_TRAILING(#REF!),0)),"")</f>
        <v/>
      </c>
    </row>
    <row r="315" spans="3:10" x14ac:dyDescent="0.45">
      <c r="C315" t="str">
        <v>2601-0600 Cunningham Eric 04</v>
      </c>
      <c r="D315" s="1">
        <v>45930</v>
      </c>
      <c r="E315" s="38">
        <v>-151.24739371044174</v>
      </c>
      <c r="J315" t="str">
        <f>IFERROR(INDEX(_xlfn._TRO_TRAILING(#REF!),MATCH(C315,_xlfn._TRO_TRAILING(#REF!),0)),"")</f>
        <v/>
      </c>
    </row>
    <row r="316" spans="3:10" x14ac:dyDescent="0.45">
      <c r="C316" t="str">
        <v>2606-0900 Mccoy Eugene 04</v>
      </c>
      <c r="D316" s="1">
        <v>45930</v>
      </c>
      <c r="E316" s="38">
        <v>-5.299908672167545</v>
      </c>
      <c r="J316" t="str">
        <f>IFERROR(INDEX(_xlfn._TRO_TRAILING(#REF!),MATCH(C316,_xlfn._TRO_TRAILING(#REF!),0)),"")</f>
        <v/>
      </c>
    </row>
    <row r="317" spans="3:10" x14ac:dyDescent="0.45">
      <c r="C317" t="str">
        <v>2512-0200 Lester Rebecca 06</v>
      </c>
      <c r="D317" s="1">
        <v>45930</v>
      </c>
      <c r="E317" s="38">
        <v>-214.29630725386883</v>
      </c>
      <c r="J317" t="str">
        <f>IFERROR(INDEX(_xlfn._TRO_TRAILING(#REF!),MATCH(C317,_xlfn._TRO_TRAILING(#REF!),0)),"")</f>
        <v/>
      </c>
    </row>
    <row r="318" spans="3:10" x14ac:dyDescent="0.45">
      <c r="C318" t="str">
        <v>2608-0701 Mendoza Lawrence 02</v>
      </c>
      <c r="D318" s="1">
        <v>45930</v>
      </c>
      <c r="E318" s="38">
        <v>-974.85820127911995</v>
      </c>
      <c r="J318" t="str">
        <f>IFERROR(INDEX(_xlfn._TRO_TRAILING(#REF!),MATCH(C318,_xlfn._TRO_TRAILING(#REF!),0)),"")</f>
        <v/>
      </c>
    </row>
    <row r="319" spans="3:10" x14ac:dyDescent="0.45">
      <c r="C319" t="str">
        <v xml:space="preserve">2512-1400 Pierce Abigail 06 </v>
      </c>
      <c r="D319" s="1">
        <v>45930</v>
      </c>
      <c r="E319" s="38">
        <v>-150.00187887518004</v>
      </c>
      <c r="J319" t="str">
        <f>IFERROR(INDEX(_xlfn._TRO_TRAILING(#REF!),MATCH(C319,_xlfn._TRO_TRAILING(#REF!),0)),"")</f>
        <v/>
      </c>
    </row>
    <row r="320" spans="3:10" x14ac:dyDescent="0.45">
      <c r="C320" t="str">
        <v>2509-1300 Cain Brenda 02</v>
      </c>
      <c r="D320" s="1">
        <v>45930</v>
      </c>
      <c r="E320" s="38">
        <v>-3.3500419615456876</v>
      </c>
      <c r="J320" t="str">
        <f>IFERROR(INDEX(_xlfn._TRO_TRAILING(#REF!),MATCH(C320,_xlfn._TRO_TRAILING(#REF!),0)),"")</f>
        <v/>
      </c>
    </row>
    <row r="321" spans="3:10" x14ac:dyDescent="0.45">
      <c r="C321" t="str">
        <v>2512-2200 Hernandez Ruben 02</v>
      </c>
      <c r="D321" s="1">
        <v>45930</v>
      </c>
      <c r="E321" s="38">
        <v>-2.7000338197532407</v>
      </c>
      <c r="J321" t="str">
        <f>IFERROR(INDEX(_xlfn._TRO_TRAILING(#REF!),MATCH(C321,_xlfn._TRO_TRAILING(#REF!),0)),"")</f>
        <v/>
      </c>
    </row>
    <row r="322" spans="3:10" x14ac:dyDescent="0.45">
      <c r="C322" t="str">
        <v>2604-0600 Garcia Julia 02</v>
      </c>
      <c r="D322" s="1">
        <v>45930</v>
      </c>
      <c r="E322" s="38">
        <v>-140.00175361683469</v>
      </c>
      <c r="J322" t="str">
        <f>IFERROR(INDEX(_xlfn._TRO_TRAILING(#REF!),MATCH(C322,_xlfn._TRO_TRAILING(#REF!),0)),"")</f>
        <v/>
      </c>
    </row>
    <row r="323" spans="3:10" x14ac:dyDescent="0.45">
      <c r="C323" t="str">
        <v xml:space="preserve">2512-0600 Guzman Emily 06 </v>
      </c>
      <c r="D323" s="1">
        <v>45930</v>
      </c>
      <c r="E323" s="38">
        <v>-741.63804579725718</v>
      </c>
      <c r="J323" t="str">
        <f>IFERROR(INDEX(_xlfn._TRO_TRAILING(#REF!),MATCH(C323,_xlfn._TRO_TRAILING(#REF!),0)),"")</f>
        <v/>
      </c>
    </row>
    <row r="324" spans="3:10" x14ac:dyDescent="0.45">
      <c r="C324" t="str">
        <v xml:space="preserve">2608-0705 Terrell Mary 02 </v>
      </c>
      <c r="D324" s="1">
        <v>45930</v>
      </c>
      <c r="E324" s="38">
        <v>-875.0006439434361</v>
      </c>
      <c r="J324" t="str">
        <f>IFERROR(INDEX(_xlfn._TRO_TRAILING(#REF!),MATCH(C324,_xlfn._TRO_TRAILING(#REF!),0)),"")</f>
        <v/>
      </c>
    </row>
    <row r="325" spans="3:10" x14ac:dyDescent="0.45">
      <c r="C325" t="str">
        <v>2608-0704 Myers Jessica &amp; Veronica 02</v>
      </c>
      <c r="D325" s="1">
        <v>45930</v>
      </c>
      <c r="E325" s="38">
        <v>-875.0006439434361</v>
      </c>
      <c r="J325" t="str">
        <f>IFERROR(INDEX(_xlfn._TRO_TRAILING(#REF!),MATCH(C325,_xlfn._TRO_TRAILING(#REF!),0)),"")</f>
        <v/>
      </c>
    </row>
    <row r="326" spans="3:10" x14ac:dyDescent="0.45">
      <c r="C326" t="str">
        <v>2608-0901 Boyd Scott 02</v>
      </c>
      <c r="D326" s="1">
        <v>45930</v>
      </c>
      <c r="E326" s="38">
        <v>-808.75059518771877</v>
      </c>
      <c r="J326" t="str">
        <f>IFERROR(INDEX(_xlfn._TRO_TRAILING(#REF!),MATCH(C326,_xlfn._TRO_TRAILING(#REF!),0)),"")</f>
        <v/>
      </c>
    </row>
    <row r="327" spans="3:10" x14ac:dyDescent="0.45">
      <c r="C327" t="str">
        <v>2512-2000 Ortiz Stacey 14</v>
      </c>
      <c r="D327" s="1">
        <v>45930</v>
      </c>
      <c r="E327" s="38">
        <v>-1416.1018897700133</v>
      </c>
      <c r="J327" t="str">
        <f>IFERROR(INDEX(_xlfn._TRO_TRAILING(#REF!),MATCH(C327,_xlfn._TRO_TRAILING(#REF!),0)),"")</f>
        <v/>
      </c>
    </row>
    <row r="328" spans="3:10" x14ac:dyDescent="0.45">
      <c r="C328" t="str">
        <v>2510-0500 Blackwell James &amp; Luis 02</v>
      </c>
      <c r="D328" s="1">
        <v>45930</v>
      </c>
      <c r="E328" s="38">
        <v>-20.475054033013581</v>
      </c>
      <c r="J328" t="str">
        <f>IFERROR(INDEX(_xlfn._TRO_TRAILING(#REF!),MATCH(C328,_xlfn._TRO_TRAILING(#REF!),0)),"")</f>
        <v/>
      </c>
    </row>
    <row r="329" spans="3:10" x14ac:dyDescent="0.45">
      <c r="C329" t="str">
        <v>2509-1000 Ellis Mia 02</v>
      </c>
      <c r="D329" s="1">
        <v>45930</v>
      </c>
      <c r="E329" s="38">
        <v>-0.72500191325689112</v>
      </c>
      <c r="J329" t="str">
        <f>IFERROR(INDEX(_xlfn._TRO_TRAILING(#REF!),MATCH(C329,_xlfn._TRO_TRAILING(#REF!),0)),"")</f>
        <v/>
      </c>
    </row>
    <row r="330" spans="3:10" x14ac:dyDescent="0.45">
      <c r="C330" t="str">
        <v xml:space="preserve">2512-0800 Maxwell Rodney 05 </v>
      </c>
      <c r="D330" s="1">
        <v>45930</v>
      </c>
      <c r="E330" s="38">
        <v>-1157.3780542837164</v>
      </c>
      <c r="J330" t="str">
        <f>IFERROR(INDEX(_xlfn._TRO_TRAILING(#REF!),MATCH(C330,_xlfn._TRO_TRAILING(#REF!),0)),"")</f>
        <v/>
      </c>
    </row>
    <row r="331" spans="3:10" x14ac:dyDescent="0.45">
      <c r="C331" t="str">
        <v>2511-0302 Lyons David &amp; Richard 02</v>
      </c>
      <c r="D331" s="1">
        <v>45937</v>
      </c>
      <c r="E331" s="38">
        <v>-203.92832748633435</v>
      </c>
      <c r="J331" t="str">
        <f>IFERROR(INDEX(_xlfn._TRO_TRAILING(#REF!),MATCH(C331,_xlfn._TRO_TRAILING(#REF!),0)),"")</f>
        <v/>
      </c>
    </row>
    <row r="332" spans="3:10" x14ac:dyDescent="0.45">
      <c r="C332" t="str">
        <v xml:space="preserve">2604-0700 Wright Tiffany 02 </v>
      </c>
      <c r="D332" s="1">
        <v>45937</v>
      </c>
      <c r="E332" s="38">
        <v>-102.50167251366567</v>
      </c>
      <c r="J332" t="str">
        <f>IFERROR(INDEX(_xlfn._TRO_TRAILING(#REF!),MATCH(C332,_xlfn._TRO_TRAILING(#REF!),0)),"")</f>
        <v/>
      </c>
    </row>
    <row r="333" spans="3:10" x14ac:dyDescent="0.45">
      <c r="C333" t="str">
        <v>2512-0101 Higgins Thomas 01</v>
      </c>
      <c r="D333" s="1">
        <v>45937</v>
      </c>
      <c r="E333" s="38">
        <v>-133.5</v>
      </c>
      <c r="J333" t="str">
        <f>IFERROR(INDEX(_xlfn._TRO_TRAILING(#REF!),MATCH(C333,_xlfn._TRO_TRAILING(#REF!),0)),"")</f>
        <v/>
      </c>
    </row>
    <row r="334" spans="3:10" x14ac:dyDescent="0.45">
      <c r="C334" t="str">
        <v>2609-0300 Burgess Richard 02</v>
      </c>
      <c r="D334" s="1">
        <v>45937</v>
      </c>
      <c r="E334" s="38">
        <v>-2.0000094138468274</v>
      </c>
      <c r="J334" t="str">
        <f>IFERROR(INDEX(_xlfn._TRO_TRAILING(#REF!),MATCH(C334,_xlfn._TRO_TRAILING(#REF!),0)),"")</f>
        <v/>
      </c>
    </row>
    <row r="335" spans="3:10" x14ac:dyDescent="0.45">
      <c r="C335" t="str">
        <v xml:space="preserve">2512-1500 Stanton Joseph 02 </v>
      </c>
      <c r="D335" s="1">
        <v>45937</v>
      </c>
      <c r="E335" s="38">
        <v>-197.0759853449438</v>
      </c>
      <c r="J335" t="str">
        <f>IFERROR(INDEX(_xlfn._TRO_TRAILING(#REF!),MATCH(C335,_xlfn._TRO_TRAILING(#REF!),0)),"")</f>
        <v/>
      </c>
    </row>
    <row r="336" spans="3:10" x14ac:dyDescent="0.45">
      <c r="C336" t="str">
        <v>2608-0702 Lamb William 02</v>
      </c>
      <c r="D336" s="1">
        <v>45937</v>
      </c>
      <c r="E336" s="38">
        <v>-850.00400088490164</v>
      </c>
      <c r="J336" t="str">
        <f>IFERROR(INDEX(_xlfn._TRO_TRAILING(#REF!),MATCH(C336,_xlfn._TRO_TRAILING(#REF!),0)),"")</f>
        <v/>
      </c>
    </row>
    <row r="337" spans="3:10" x14ac:dyDescent="0.45">
      <c r="C337" t="str">
        <v>2511-0200 Bray Melissa 05</v>
      </c>
      <c r="D337" s="1">
        <v>45937</v>
      </c>
      <c r="E337" s="38">
        <v>-4.0000188276936548</v>
      </c>
      <c r="J337" t="str">
        <f>IFERROR(INDEX(_xlfn._TRO_TRAILING(#REF!),MATCH(C337,_xlfn._TRO_TRAILING(#REF!),0)),"")</f>
        <v/>
      </c>
    </row>
    <row r="338" spans="3:10" x14ac:dyDescent="0.45">
      <c r="C338" t="str">
        <v>Brown Inc</v>
      </c>
      <c r="D338" s="1">
        <v>45937</v>
      </c>
      <c r="E338" s="38">
        <v>-13.565063849416108</v>
      </c>
      <c r="J338" t="str">
        <f>IFERROR(INDEX(_xlfn._TRO_TRAILING(#REF!),MATCH(C338,_xlfn._TRO_TRAILING(#REF!),0)),"")</f>
        <v/>
      </c>
    </row>
    <row r="339" spans="3:10" x14ac:dyDescent="0.45">
      <c r="C339" t="str">
        <v xml:space="preserve"> 2608-1000 Thomas Jacqueline 02</v>
      </c>
      <c r="D339" s="1">
        <v>45937</v>
      </c>
      <c r="E339" s="38">
        <v>-142.50255102040816</v>
      </c>
      <c r="J339" t="str">
        <f>IFERROR(INDEX(_xlfn._TRO_TRAILING(#REF!),MATCH(C339,_xlfn._TRO_TRAILING(#REF!),0)),"")</f>
        <v/>
      </c>
    </row>
    <row r="340" spans="3:10" x14ac:dyDescent="0.45">
      <c r="C340" t="str">
        <v>2608-1001 Ellis David 02</v>
      </c>
      <c r="D340" s="1">
        <v>45937</v>
      </c>
      <c r="E340" s="38">
        <v>-142.50255102040816</v>
      </c>
      <c r="J340" t="str">
        <f>IFERROR(INDEX(_xlfn._TRO_TRAILING(#REF!),MATCH(C340,_xlfn._TRO_TRAILING(#REF!),0)),"")</f>
        <v/>
      </c>
    </row>
    <row r="341" spans="3:10" x14ac:dyDescent="0.45">
      <c r="C341" t="str">
        <v>2606-1100 Lane James 04</v>
      </c>
      <c r="D341" s="1">
        <v>45937</v>
      </c>
      <c r="E341" s="38">
        <v>-260.00465449337628</v>
      </c>
      <c r="J341" t="str">
        <f>IFERROR(INDEX(_xlfn._TRO_TRAILING(#REF!),MATCH(C341,_xlfn._TRO_TRAILING(#REF!),0)),"")</f>
        <v/>
      </c>
    </row>
    <row r="342" spans="3:10" x14ac:dyDescent="0.45">
      <c r="C342" t="str">
        <v>2609-0301 Saunders Kristen 02</v>
      </c>
      <c r="D342" s="1">
        <v>45937</v>
      </c>
      <c r="E342" s="38">
        <v>-2.0000358037952024</v>
      </c>
      <c r="J342" t="str">
        <f>IFERROR(INDEX(_xlfn._TRO_TRAILING(#REF!),MATCH(C342,_xlfn._TRO_TRAILING(#REF!),0)),"")</f>
        <v/>
      </c>
    </row>
    <row r="343" spans="3:10" x14ac:dyDescent="0.45">
      <c r="C343" t="str">
        <v>2510-0400 Davis Elijah 02</v>
      </c>
      <c r="D343" s="1">
        <v>45937</v>
      </c>
      <c r="E343" s="38">
        <v>-7.2251293412101685</v>
      </c>
      <c r="J343" t="str">
        <f>IFERROR(INDEX(_xlfn._TRO_TRAILING(#REF!),MATCH(C343,_xlfn._TRO_TRAILING(#REF!),0)),"")</f>
        <v/>
      </c>
    </row>
    <row r="344" spans="3:10" x14ac:dyDescent="0.45">
      <c r="C344" t="str">
        <v>2512-0700 Davis Jennifer 09</v>
      </c>
      <c r="D344" s="1">
        <v>45937</v>
      </c>
      <c r="E344" s="38">
        <v>-81.92570890840652</v>
      </c>
      <c r="J344" t="str">
        <f>IFERROR(INDEX(_xlfn._TRO_TRAILING(#REF!),MATCH(C344,_xlfn._TRO_TRAILING(#REF!),0)),"")</f>
        <v/>
      </c>
    </row>
    <row r="345" spans="3:10" x14ac:dyDescent="0.45">
      <c r="C345" t="str">
        <v>2512-0701 Bright Amy 01</v>
      </c>
      <c r="D345" s="1">
        <v>45937</v>
      </c>
      <c r="E345" s="38">
        <v>-319.90276813914249</v>
      </c>
      <c r="J345" t="str">
        <f>IFERROR(INDEX(_xlfn._TRO_TRAILING(#REF!),MATCH(C345,_xlfn._TRO_TRAILING(#REF!),0)),"")</f>
        <v/>
      </c>
    </row>
    <row r="346" spans="3:10" x14ac:dyDescent="0.45">
      <c r="C346" t="str">
        <v>2510-1000 Gibbs Joe 02</v>
      </c>
      <c r="D346" s="1">
        <v>45937</v>
      </c>
      <c r="E346" s="38">
        <v>-176.00152295245096</v>
      </c>
      <c r="J346" t="str">
        <f>IFERROR(INDEX(_xlfn._TRO_TRAILING(#REF!),MATCH(C346,_xlfn._TRO_TRAILING(#REF!),0)),"")</f>
        <v/>
      </c>
    </row>
    <row r="347" spans="3:10" x14ac:dyDescent="0.45">
      <c r="C347" t="str">
        <v>2601-0100 Williams Darrell 02</v>
      </c>
      <c r="D347" s="1">
        <v>45937</v>
      </c>
      <c r="E347" s="38">
        <v>-115.02698884758362</v>
      </c>
      <c r="J347" t="str">
        <f>IFERROR(INDEX(_xlfn._TRO_TRAILING(#REF!),MATCH(C347,_xlfn._TRO_TRAILING(#REF!),0)),"")</f>
        <v/>
      </c>
    </row>
    <row r="348" spans="3:10" x14ac:dyDescent="0.45">
      <c r="C348" t="str">
        <v>2609-1100 Howard Arthur 02</v>
      </c>
      <c r="D348" s="1">
        <v>45937</v>
      </c>
      <c r="E348" s="38">
        <v>-168.00290481542316</v>
      </c>
      <c r="J348" t="str">
        <f>IFERROR(INDEX(_xlfn._TRO_TRAILING(#REF!),MATCH(C348,_xlfn._TRO_TRAILING(#REF!),0)),"")</f>
        <v/>
      </c>
    </row>
    <row r="349" spans="3:10" x14ac:dyDescent="0.45">
      <c r="C349" t="str">
        <v>2512-1300 Glover Lucas 04</v>
      </c>
      <c r="D349" s="1">
        <v>45937</v>
      </c>
      <c r="E349" s="38">
        <v>-6.1501063369931694</v>
      </c>
      <c r="J349" t="str">
        <f>IFERROR(INDEX(_xlfn._TRO_TRAILING(#REF!),MATCH(C349,_xlfn._TRO_TRAILING(#REF!),0)),"")</f>
        <v/>
      </c>
    </row>
    <row r="350" spans="3:10" x14ac:dyDescent="0.45">
      <c r="C350" t="str">
        <v>2708-0801 Nguyen Jonathan 04</v>
      </c>
      <c r="D350" s="1">
        <v>45937</v>
      </c>
      <c r="E350" s="38">
        <v>-147.10000000000002</v>
      </c>
      <c r="J350" t="str">
        <f>IFERROR(INDEX(_xlfn._TRO_TRAILING(#REF!),MATCH(C350,_xlfn._TRO_TRAILING(#REF!),0)),"")</f>
        <v/>
      </c>
    </row>
    <row r="351" spans="3:10" x14ac:dyDescent="0.45">
      <c r="C351" t="str">
        <v xml:space="preserve">2605-0700 Jackson Michelle 05 </v>
      </c>
      <c r="D351" s="1">
        <v>45937</v>
      </c>
      <c r="E351" s="38">
        <v>-4.25</v>
      </c>
      <c r="J351" t="str">
        <f>IFERROR(INDEX(_xlfn._TRO_TRAILING(#REF!),MATCH(C351,_xlfn._TRO_TRAILING(#REF!),0)),"")</f>
        <v/>
      </c>
    </row>
    <row r="352" spans="3:10" x14ac:dyDescent="0.45">
      <c r="C352" t="str">
        <v>2512-0400 Osborne Maria 10</v>
      </c>
      <c r="D352" s="1">
        <v>45937</v>
      </c>
      <c r="E352" s="38">
        <v>-731.72000000000014</v>
      </c>
      <c r="J352" t="str">
        <f>IFERROR(INDEX(_xlfn._TRO_TRAILING(#REF!),MATCH(C352,_xlfn._TRO_TRAILING(#REF!),0)),"")</f>
        <v/>
      </c>
    </row>
    <row r="353" spans="3:10" x14ac:dyDescent="0.45">
      <c r="C353" t="str">
        <v>2607-0800 Smith Savannah 04</v>
      </c>
      <c r="D353" s="1">
        <v>45937</v>
      </c>
      <c r="E353" s="38">
        <v>-123.60000000000001</v>
      </c>
      <c r="J353" t="str">
        <f>IFERROR(INDEX(_xlfn._TRO_TRAILING(#REF!),MATCH(C353,_xlfn._TRO_TRAILING(#REF!),0)),"")</f>
        <v/>
      </c>
    </row>
    <row r="354" spans="3:10" x14ac:dyDescent="0.45">
      <c r="C354" t="str">
        <v>jadecohen@gmail.com</v>
      </c>
      <c r="D354" s="1">
        <v>45944</v>
      </c>
      <c r="E354" s="38">
        <v>-227.60181399567432</v>
      </c>
      <c r="J354" t="str">
        <f>IFERROR(INDEX(_xlfn._TRO_TRAILING(#REF!),MATCH(C354,_xlfn._TRO_TRAILING(#REF!),0)),"")</f>
        <v/>
      </c>
    </row>
    <row r="355" spans="3:10" x14ac:dyDescent="0.45">
      <c r="C355" t="str">
        <v>2512-0100 Miller Elizabeth 02</v>
      </c>
      <c r="D355" s="1">
        <v>45944</v>
      </c>
      <c r="E355" s="38">
        <v>-101.74592339356728</v>
      </c>
      <c r="J355" t="str">
        <f>IFERROR(INDEX(_xlfn._TRO_TRAILING(#REF!),MATCH(C355,_xlfn._TRO_TRAILING(#REF!),0)),"")</f>
        <v/>
      </c>
    </row>
    <row r="356" spans="3:10" x14ac:dyDescent="0.45">
      <c r="C356" t="str">
        <v>2510-1000 Gibbs Joe 02</v>
      </c>
      <c r="D356" s="1">
        <v>45944</v>
      </c>
      <c r="E356" s="38">
        <v>-1.88504569873718</v>
      </c>
      <c r="J356" t="str">
        <f>IFERROR(INDEX(_xlfn._TRO_TRAILING(#REF!),MATCH(C356,_xlfn._TRO_TRAILING(#REF!),0)),"")</f>
        <v/>
      </c>
    </row>
    <row r="357" spans="3:10" x14ac:dyDescent="0.45">
      <c r="C357" t="str">
        <v>hhenderson@yahoo.com</v>
      </c>
      <c r="D357" s="1">
        <v>45944</v>
      </c>
      <c r="E357" s="38">
        <v>-6.1672169120212095</v>
      </c>
      <c r="J357" t="str">
        <f>IFERROR(INDEX(_xlfn._TRO_TRAILING(#REF!),MATCH(C357,_xlfn._TRO_TRAILING(#REF!),0)),"")</f>
        <v/>
      </c>
    </row>
    <row r="358" spans="3:10" x14ac:dyDescent="0.45">
      <c r="C358" t="str">
        <v>2607-0100 Thomas Gregory 02</v>
      </c>
      <c r="D358" s="1">
        <v>45944</v>
      </c>
      <c r="E358" s="38">
        <v>-5.9999999999999991</v>
      </c>
      <c r="J358" t="str">
        <f>IFERROR(INDEX(_xlfn._TRO_TRAILING(#REF!),MATCH(C358,_xlfn._TRO_TRAILING(#REF!),0)),"")</f>
        <v/>
      </c>
    </row>
    <row r="359" spans="3:10" x14ac:dyDescent="0.45">
      <c r="C359" t="str">
        <v>2510-0200 Mendoza Glen 02</v>
      </c>
      <c r="D359" s="1">
        <v>45944</v>
      </c>
      <c r="E359" s="38">
        <v>-0.6</v>
      </c>
      <c r="J359" t="str">
        <f>IFERROR(INDEX(_xlfn._TRO_TRAILING(#REF!),MATCH(C359,_xlfn._TRO_TRAILING(#REF!),0)),"")</f>
        <v/>
      </c>
    </row>
    <row r="360" spans="3:10" x14ac:dyDescent="0.45">
      <c r="C360" t="str">
        <v>2601-0600 Cunningham Eric 04</v>
      </c>
      <c r="D360" s="1">
        <v>45944</v>
      </c>
      <c r="E360" s="38">
        <v>-121.00000000000001</v>
      </c>
      <c r="J360" t="str">
        <f>IFERROR(INDEX(_xlfn._TRO_TRAILING(#REF!),MATCH(C360,_xlfn._TRO_TRAILING(#REF!),0)),"")</f>
        <v/>
      </c>
    </row>
    <row r="361" spans="3:10" x14ac:dyDescent="0.45">
      <c r="C361" t="str">
        <v>coryelliott@yahoo.com</v>
      </c>
      <c r="D361" s="1">
        <v>45944</v>
      </c>
      <c r="E361" s="38">
        <v>-63.400000000000013</v>
      </c>
      <c r="J361" t="str">
        <f>IFERROR(INDEX(_xlfn._TRO_TRAILING(#REF!),MATCH(C361,_xlfn._TRO_TRAILING(#REF!),0)),"")</f>
        <v/>
      </c>
    </row>
    <row r="362" spans="3:10" x14ac:dyDescent="0.45">
      <c r="C362" t="str">
        <v xml:space="preserve">2512-0702 Brown Sheri 01 </v>
      </c>
      <c r="D362" s="1">
        <v>45944</v>
      </c>
      <c r="E362" s="38">
        <v>-7.4</v>
      </c>
      <c r="J362" t="str">
        <f>IFERROR(INDEX(_xlfn._TRO_TRAILING(#REF!),MATCH(C362,_xlfn._TRO_TRAILING(#REF!),0)),"")</f>
        <v/>
      </c>
    </row>
    <row r="363" spans="3:10" x14ac:dyDescent="0.45">
      <c r="C363" t="str">
        <v>2509-1000 Ellis Mia 02</v>
      </c>
      <c r="D363" s="1">
        <v>45944</v>
      </c>
      <c r="E363" s="38">
        <v>-4.0000000000000009</v>
      </c>
      <c r="J363" t="str">
        <f>IFERROR(INDEX(_xlfn._TRO_TRAILING(#REF!),MATCH(C363,_xlfn._TRO_TRAILING(#REF!),0)),"")</f>
        <v/>
      </c>
    </row>
    <row r="364" spans="3:10" x14ac:dyDescent="0.45">
      <c r="C364" t="str">
        <v>2604-0800 Brooks Raymond 01</v>
      </c>
      <c r="D364" s="1">
        <v>45944</v>
      </c>
      <c r="E364" s="38">
        <v>-21.800000000000004</v>
      </c>
      <c r="J364" t="str">
        <f>IFERROR(INDEX(_xlfn._TRO_TRAILING(#REF!),MATCH(C364,_xlfn._TRO_TRAILING(#REF!),0)),"")</f>
        <v/>
      </c>
    </row>
    <row r="365" spans="3:10" x14ac:dyDescent="0.45">
      <c r="C365" t="str">
        <v>2512-2200 Hernandez Ruben 02</v>
      </c>
      <c r="D365" s="1">
        <v>45944</v>
      </c>
      <c r="E365" s="38">
        <v>-8.92</v>
      </c>
      <c r="J365" t="str">
        <f>IFERROR(INDEX(_xlfn._TRO_TRAILING(#REF!),MATCH(C365,_xlfn._TRO_TRAILING(#REF!),0)),"")</f>
        <v/>
      </c>
    </row>
    <row r="366" spans="3:10" x14ac:dyDescent="0.45">
      <c r="C366" t="str">
        <v xml:space="preserve">2701-0120 Lucas Bryan 01 </v>
      </c>
      <c r="D366" s="1">
        <v>45951</v>
      </c>
      <c r="E366" s="38">
        <v>-10.6</v>
      </c>
      <c r="J366" t="str">
        <f>IFERROR(INDEX(_xlfn._TRO_TRAILING(#REF!),MATCH(C366,_xlfn._TRO_TRAILING(#REF!),0)),"")</f>
        <v/>
      </c>
    </row>
    <row r="367" spans="3:10" x14ac:dyDescent="0.45">
      <c r="C367" t="str">
        <v>2510-0600 Allen Raymond &amp; Christopher 02</v>
      </c>
      <c r="D367" s="1">
        <v>45951</v>
      </c>
      <c r="E367" s="38">
        <v>-27.023999999999997</v>
      </c>
      <c r="J367" t="str">
        <f>IFERROR(INDEX(_xlfn._TRO_TRAILING(#REF!),MATCH(C367,_xlfn._TRO_TRAILING(#REF!),0)),"")</f>
        <v/>
      </c>
    </row>
    <row r="368" spans="3:10" x14ac:dyDescent="0.45">
      <c r="C368" t="str">
        <v>jacksonwright@hotmail.com</v>
      </c>
      <c r="D368" s="1">
        <v>45951</v>
      </c>
      <c r="E368" s="38">
        <v>-25.6</v>
      </c>
      <c r="J368" t="str">
        <f>IFERROR(INDEX(_xlfn._TRO_TRAILING(#REF!),MATCH(C368,_xlfn._TRO_TRAILING(#REF!),0)),"")</f>
        <v/>
      </c>
    </row>
    <row r="369" spans="3:10" x14ac:dyDescent="0.45">
      <c r="C369" t="str">
        <v>2512-0700 Davis Jennifer 09</v>
      </c>
      <c r="D369" s="1">
        <v>45951</v>
      </c>
      <c r="E369" s="38">
        <v>-0.9</v>
      </c>
      <c r="J369" t="str">
        <f>IFERROR(INDEX(_xlfn._TRO_TRAILING(#REF!),MATCH(C369,_xlfn._TRO_TRAILING(#REF!),0)),"")</f>
        <v/>
      </c>
    </row>
    <row r="370" spans="3:10" x14ac:dyDescent="0.45">
      <c r="C370" t="str">
        <v xml:space="preserve">2606-1200 Lopez Sharon 06 </v>
      </c>
      <c r="D370" s="1">
        <v>45951</v>
      </c>
      <c r="E370" s="38">
        <v>-157.096</v>
      </c>
      <c r="J370" t="str">
        <f>IFERROR(INDEX(_xlfn._TRO_TRAILING(#REF!),MATCH(C370,_xlfn._TRO_TRAILING(#REF!),0)),"")</f>
        <v/>
      </c>
    </row>
    <row r="371" spans="3:10" x14ac:dyDescent="0.45">
      <c r="C371" t="str">
        <v>2609-1400 Carter Mark 02</v>
      </c>
      <c r="D371" s="1">
        <v>45951</v>
      </c>
      <c r="E371" s="38">
        <v>-15.306238418777024</v>
      </c>
      <c r="J371" t="str">
        <f>IFERROR(INDEX(_xlfn._TRO_TRAILING(#REF!),MATCH(C371,_xlfn._TRO_TRAILING(#REF!),0)),"")</f>
        <v/>
      </c>
    </row>
    <row r="372" spans="3:10" x14ac:dyDescent="0.45">
      <c r="C372" t="str">
        <v>ssilva@gmail.com</v>
      </c>
      <c r="D372" s="1">
        <v>45951</v>
      </c>
      <c r="E372" s="38">
        <v>-55.093761581222978</v>
      </c>
      <c r="J372" t="str">
        <f>IFERROR(INDEX(_xlfn._TRO_TRAILING(#REF!),MATCH(C372,_xlfn._TRO_TRAILING(#REF!),0)),"")</f>
        <v/>
      </c>
    </row>
    <row r="373" spans="3:10" x14ac:dyDescent="0.45">
      <c r="C373" t="str">
        <v>2509-2500 Simon Christopher 02</v>
      </c>
      <c r="D373" s="1">
        <v>45951</v>
      </c>
      <c r="E373" s="38">
        <v>-0.21600439435244337</v>
      </c>
      <c r="J373" t="str">
        <f>IFERROR(INDEX(_xlfn._TRO_TRAILING(#REF!),MATCH(C373,_xlfn._TRO_TRAILING(#REF!),0)),"")</f>
        <v/>
      </c>
    </row>
    <row r="374" spans="3:10" x14ac:dyDescent="0.45">
      <c r="C374" t="str">
        <v xml:space="preserve">2610-0100 Ward Deborah 02 </v>
      </c>
      <c r="D374" s="1">
        <v>45951</v>
      </c>
      <c r="E374" s="38">
        <v>-80.001627537941985</v>
      </c>
      <c r="J374" t="str">
        <f>IFERROR(INDEX(_xlfn._TRO_TRAILING(#REF!),MATCH(C374,_xlfn._TRO_TRAILING(#REF!),0)),"")</f>
        <v/>
      </c>
    </row>
    <row r="375" spans="3:10" x14ac:dyDescent="0.45">
      <c r="C375" t="str">
        <v>2601-0300 Tucker Teresa &amp; Michele 02</v>
      </c>
      <c r="D375" s="1">
        <v>45951</v>
      </c>
      <c r="E375" s="38">
        <v>-116.40236806770558</v>
      </c>
      <c r="J375" t="str">
        <f>IFERROR(INDEX(_xlfn._TRO_TRAILING(#REF!),MATCH(C375,_xlfn._TRO_TRAILING(#REF!),0)),"")</f>
        <v/>
      </c>
    </row>
    <row r="376" spans="3:10" x14ac:dyDescent="0.45">
      <c r="C376" t="str">
        <v xml:space="preserve">2512-0800 Maxwell Rodney 05 </v>
      </c>
      <c r="D376" s="1">
        <v>45951</v>
      </c>
      <c r="E376" s="38">
        <v>-3.9</v>
      </c>
      <c r="J376" t="str">
        <f>IFERROR(INDEX(_xlfn._TRO_TRAILING(#REF!),MATCH(C376,_xlfn._TRO_TRAILING(#REF!),0)),"")</f>
        <v/>
      </c>
    </row>
    <row r="377" spans="3:10" x14ac:dyDescent="0.45">
      <c r="C377" t="str">
        <v>2608-0200 Butler Karl 02</v>
      </c>
      <c r="D377" s="1">
        <v>45951</v>
      </c>
      <c r="E377" s="38">
        <v>-10.8</v>
      </c>
      <c r="J377" t="str">
        <f>IFERROR(INDEX(_xlfn._TRO_TRAILING(#REF!),MATCH(C377,_xlfn._TRO_TRAILING(#REF!),0)),"")</f>
        <v/>
      </c>
    </row>
    <row r="378" spans="3:10" x14ac:dyDescent="0.45">
      <c r="C378" t="str">
        <v>2512-0100 Miller Elizabeth 02</v>
      </c>
      <c r="D378" s="1">
        <v>45951</v>
      </c>
      <c r="E378" s="38">
        <v>-0.26</v>
      </c>
      <c r="J378" t="str">
        <f>IFERROR(INDEX(_xlfn._TRO_TRAILING(#REF!),MATCH(C378,_xlfn._TRO_TRAILING(#REF!),0)),"")</f>
        <v/>
      </c>
    </row>
    <row r="379" spans="3:10" x14ac:dyDescent="0.45">
      <c r="C379" t="str">
        <v>2601-0500 Harrison Nancy 02</v>
      </c>
      <c r="D379" s="1">
        <v>45951</v>
      </c>
      <c r="E379" s="38">
        <v>-58.4</v>
      </c>
      <c r="J379" t="str">
        <f>IFERROR(INDEX(_xlfn._TRO_TRAILING(#REF!),MATCH(C379,_xlfn._TRO_TRAILING(#REF!),0)),"")</f>
        <v/>
      </c>
    </row>
    <row r="380" spans="3:10" x14ac:dyDescent="0.45">
      <c r="C380" t="str">
        <v>2601-0202 Riddle Matthew 02</v>
      </c>
      <c r="D380" s="1">
        <v>45951</v>
      </c>
      <c r="E380" s="38">
        <v>-100.80000000000001</v>
      </c>
      <c r="J380" t="str">
        <f>IFERROR(INDEX(_xlfn._TRO_TRAILING(#REF!),MATCH(C380,_xlfn._TRO_TRAILING(#REF!),0)),"")</f>
        <v/>
      </c>
    </row>
    <row r="381" spans="3:10" x14ac:dyDescent="0.45">
      <c r="C381" t="str">
        <v>2606-0500 Wilson Kevin 05</v>
      </c>
      <c r="D381" s="1">
        <v>45951</v>
      </c>
      <c r="E381" s="38">
        <v>-3.3</v>
      </c>
      <c r="J381" t="str">
        <f>IFERROR(INDEX(_xlfn._TRO_TRAILING(#REF!),MATCH(C381,_xlfn._TRO_TRAILING(#REF!),0)),"")</f>
        <v/>
      </c>
    </row>
    <row r="382" spans="3:10" x14ac:dyDescent="0.45">
      <c r="C382" t="str">
        <v xml:space="preserve">2601-0200 Coleman Stephanie 01 </v>
      </c>
      <c r="D382" s="1">
        <v>45951</v>
      </c>
      <c r="E382" s="38">
        <v>-58.800000000000004</v>
      </c>
      <c r="J382" t="str">
        <f>IFERROR(INDEX(_xlfn._TRO_TRAILING(#REF!),MATCH(C382,_xlfn._TRO_TRAILING(#REF!),0)),"")</f>
        <v/>
      </c>
    </row>
    <row r="383" spans="3:10" x14ac:dyDescent="0.45">
      <c r="C383" t="str">
        <v>2510-0800 Arias Bethany 01</v>
      </c>
      <c r="D383" s="1">
        <v>45951</v>
      </c>
      <c r="E383" s="38">
        <v>-1.18</v>
      </c>
      <c r="J383" t="str">
        <f>IFERROR(INDEX(_xlfn._TRO_TRAILING(#REF!),MATCH(C383,_xlfn._TRO_TRAILING(#REF!),0)),"")</f>
        <v/>
      </c>
    </row>
    <row r="384" spans="3:10" x14ac:dyDescent="0.45">
      <c r="C384" t="str">
        <v>2602-0201 Harper Zachary 01</v>
      </c>
      <c r="D384" s="1">
        <v>45951</v>
      </c>
      <c r="E384" s="38">
        <v>-58.800000000000004</v>
      </c>
      <c r="J384" t="str">
        <f>IFERROR(INDEX(_xlfn._TRO_TRAILING(#REF!),MATCH(C384,_xlfn._TRO_TRAILING(#REF!),0)),"")</f>
        <v/>
      </c>
    </row>
    <row r="385" spans="3:10" x14ac:dyDescent="0.45">
      <c r="C385" t="str">
        <v>Jones Sherry</v>
      </c>
      <c r="D385" s="1">
        <v>45951</v>
      </c>
      <c r="E385" s="38">
        <v>-1.22622418458909</v>
      </c>
      <c r="J385" t="str">
        <f>IFERROR(INDEX(_xlfn._TRO_TRAILING(#REF!),MATCH(C385,_xlfn._TRO_TRAILING(#REF!),0)),"")</f>
        <v/>
      </c>
    </row>
    <row r="386" spans="3:10" x14ac:dyDescent="0.45">
      <c r="C386" t="str">
        <v>2601-0400 Stevenson Justin 02</v>
      </c>
      <c r="D386" s="1">
        <v>45951</v>
      </c>
      <c r="E386" s="38">
        <v>-89.39569861843043</v>
      </c>
      <c r="J386" t="str">
        <f>IFERROR(INDEX(_xlfn._TRO_TRAILING(#REF!),MATCH(C386,_xlfn._TRO_TRAILING(#REF!),0)),"")</f>
        <v/>
      </c>
    </row>
    <row r="387" spans="3:10" x14ac:dyDescent="0.45">
      <c r="C387" t="str">
        <v>Myers Gail</v>
      </c>
      <c r="D387" s="1">
        <v>45951</v>
      </c>
      <c r="E387" s="38">
        <v>-1.8591140863124913</v>
      </c>
      <c r="J387" t="str">
        <f>IFERROR(INDEX(_xlfn._TRO_TRAILING(#REF!),MATCH(C387,_xlfn._TRO_TRAILING(#REF!),0)),"")</f>
        <v/>
      </c>
    </row>
    <row r="388" spans="3:10" x14ac:dyDescent="0.45">
      <c r="C388" t="str">
        <v>2608-1101 Allen Mikayla 02</v>
      </c>
      <c r="D388" s="1">
        <v>45951</v>
      </c>
      <c r="E388" s="38">
        <v>-89.197920524141864</v>
      </c>
      <c r="J388" t="str">
        <f>IFERROR(INDEX(_xlfn._TRO_TRAILING(#REF!),MATCH(C388,_xlfn._TRO_TRAILING(#REF!),0)),"")</f>
        <v/>
      </c>
    </row>
    <row r="389" spans="3:10" x14ac:dyDescent="0.45">
      <c r="C389" t="str">
        <v xml:space="preserve">2608-1100 Andrews Sheri 02 </v>
      </c>
      <c r="D389" s="1">
        <v>45951</v>
      </c>
      <c r="E389" s="38">
        <v>-89.197920524141864</v>
      </c>
      <c r="J389" t="str">
        <f>IFERROR(INDEX(_xlfn._TRO_TRAILING(#REF!),MATCH(C389,_xlfn._TRO_TRAILING(#REF!),0)),"")</f>
        <v/>
      </c>
    </row>
    <row r="390" spans="3:10" x14ac:dyDescent="0.45">
      <c r="C390" t="str">
        <v xml:space="preserve">2604-0500 Johnson Lori 02 </v>
      </c>
      <c r="D390" s="1">
        <v>45951</v>
      </c>
      <c r="E390" s="38">
        <v>-6.8431220623842766</v>
      </c>
      <c r="J390" t="str">
        <f>IFERROR(INDEX(_xlfn._TRO_TRAILING(#REF!),MATCH(C390,_xlfn._TRO_TRAILING(#REF!),0)),"")</f>
        <v/>
      </c>
    </row>
    <row r="391" spans="3:10" x14ac:dyDescent="0.45">
      <c r="C391" t="str">
        <v>Richardson Chelsea</v>
      </c>
      <c r="D391" s="1">
        <v>45958</v>
      </c>
      <c r="E391" s="38">
        <v>0</v>
      </c>
      <c r="J391" t="str">
        <f>IFERROR(INDEX(_xlfn._TRO_TRAILING(#REF!),MATCH(C391,_xlfn._TRO_TRAILING(#REF!),0)),"")</f>
        <v/>
      </c>
    </row>
    <row r="392" spans="3:10" x14ac:dyDescent="0.45">
      <c r="C392" t="str">
        <v>2512-0900 Sanders Kristina 11</v>
      </c>
      <c r="D392" s="1">
        <v>45958</v>
      </c>
      <c r="E392" s="38">
        <v>-28.4</v>
      </c>
      <c r="J392" t="str">
        <f>IFERROR(INDEX(_xlfn._TRO_TRAILING(#REF!),MATCH(C392,_xlfn._TRO_TRAILING(#REF!),0)),"")</f>
        <v/>
      </c>
    </row>
    <row r="393" spans="3:10" x14ac:dyDescent="0.45">
      <c r="C393" t="str">
        <v>Dean Jeffrey</v>
      </c>
      <c r="D393" s="1">
        <v>45958</v>
      </c>
      <c r="E393" s="38">
        <v>0</v>
      </c>
      <c r="J393" t="str">
        <f>IFERROR(INDEX(_xlfn._TRO_TRAILING(#REF!),MATCH(C393,_xlfn._TRO_TRAILING(#REF!),0)),"")</f>
        <v/>
      </c>
    </row>
    <row r="394" spans="3:10" x14ac:dyDescent="0.45">
      <c r="C394" t="str">
        <v>2608-0904 Nelson Jordan David 01</v>
      </c>
      <c r="D394" s="1">
        <v>45958</v>
      </c>
      <c r="E394" s="38">
        <v>-390</v>
      </c>
      <c r="J394" t="str">
        <f>IFERROR(INDEX(_xlfn._TRO_TRAILING(#REF!),MATCH(C394,_xlfn._TRO_TRAILING(#REF!),0)),"")</f>
        <v/>
      </c>
    </row>
    <row r="395" spans="3:10" x14ac:dyDescent="0.45">
      <c r="C395" t="str">
        <v>2608-0902 Roberson Cynthia 02</v>
      </c>
      <c r="D395" s="1">
        <v>45958</v>
      </c>
      <c r="E395" s="38">
        <v>-700</v>
      </c>
      <c r="J395" t="str">
        <f>IFERROR(INDEX(_xlfn._TRO_TRAILING(#REF!),MATCH(C395,_xlfn._TRO_TRAILING(#REF!),0)),"")</f>
        <v/>
      </c>
    </row>
    <row r="396" spans="3:10" x14ac:dyDescent="0.45">
      <c r="C396" t="str">
        <v>2708-0200 Padilla John 04</v>
      </c>
      <c r="D396" s="1">
        <v>45958</v>
      </c>
      <c r="E396" s="38">
        <v>-36.720000000000006</v>
      </c>
      <c r="J396" t="str">
        <f>IFERROR(INDEX(_xlfn._TRO_TRAILING(#REF!),MATCH(C396,_xlfn._TRO_TRAILING(#REF!),0)),"")</f>
        <v/>
      </c>
    </row>
    <row r="397" spans="3:10" x14ac:dyDescent="0.45">
      <c r="C397" t="str">
        <v>2511-0301 Lyons Henry 02</v>
      </c>
      <c r="D397" s="1">
        <v>45958</v>
      </c>
      <c r="E397" s="38">
        <v>-1.8800000000000001</v>
      </c>
      <c r="J397" t="str">
        <f>IFERROR(INDEX(_xlfn._TRO_TRAILING(#REF!),MATCH(C397,_xlfn._TRO_TRAILING(#REF!),0)),"")</f>
        <v/>
      </c>
    </row>
    <row r="398" spans="3:10" x14ac:dyDescent="0.45">
      <c r="C398" t="str">
        <v>2510-0800 Arias Bethany 01</v>
      </c>
      <c r="D398" s="1">
        <v>45958</v>
      </c>
      <c r="E398" s="38">
        <v>-0.19999999999999998</v>
      </c>
      <c r="J398" t="str">
        <f>IFERROR(INDEX(_xlfn._TRO_TRAILING(#REF!),MATCH(C398,_xlfn._TRO_TRAILING(#REF!),0)),"")</f>
        <v/>
      </c>
    </row>
    <row r="399" spans="3:10" x14ac:dyDescent="0.45">
      <c r="C399" t="str">
        <v>2510-0200 Mendoza Glen 02</v>
      </c>
      <c r="D399" s="1">
        <v>45958</v>
      </c>
      <c r="E399" s="38">
        <v>-6.8599999999999994</v>
      </c>
      <c r="J399" t="str">
        <f>IFERROR(INDEX(_xlfn._TRO_TRAILING(#REF!),MATCH(C399,_xlfn._TRO_TRAILING(#REF!),0)),"")</f>
        <v/>
      </c>
    </row>
    <row r="400" spans="3:10" x14ac:dyDescent="0.45">
      <c r="C400" t="str">
        <v>2604-0600 Garcia Julia 02</v>
      </c>
      <c r="D400" s="1">
        <v>45958</v>
      </c>
      <c r="E400" s="38">
        <v>-11.4</v>
      </c>
      <c r="J400" t="str">
        <f>IFERROR(INDEX(_xlfn._TRO_TRAILING(#REF!),MATCH(C400,_xlfn._TRO_TRAILING(#REF!),0)),"")</f>
        <v/>
      </c>
    </row>
    <row r="401" spans="3:10" x14ac:dyDescent="0.45">
      <c r="C401" t="str">
        <v>2604-0601 Carrillo Mia 02</v>
      </c>
      <c r="D401" s="1">
        <v>45965</v>
      </c>
      <c r="E401" s="38">
        <v>-11.4</v>
      </c>
      <c r="J401" t="str">
        <f>IFERROR(INDEX(_xlfn._TRO_TRAILING(#REF!),MATCH(C401,_xlfn._TRO_TRAILING(#REF!),0)),"")</f>
        <v/>
      </c>
    </row>
    <row r="402" spans="3:10" x14ac:dyDescent="0.45">
      <c r="C402" t="str">
        <v>2512-2400 Anderson James 02</v>
      </c>
      <c r="D402" s="1">
        <v>45965</v>
      </c>
      <c r="E402" s="38">
        <v>-0.6</v>
      </c>
      <c r="J402" t="str">
        <f>IFERROR(INDEX(_xlfn._TRO_TRAILING(#REF!),MATCH(C402,_xlfn._TRO_TRAILING(#REF!),0)),"")</f>
        <v/>
      </c>
    </row>
    <row r="403" spans="3:10" x14ac:dyDescent="0.45">
      <c r="C403" t="str">
        <v>2608-0500 Lara Stephanie 02</v>
      </c>
      <c r="D403" s="1">
        <v>45965</v>
      </c>
      <c r="E403" s="38">
        <v>-4.24</v>
      </c>
      <c r="J403" t="str">
        <f>IFERROR(INDEX(_xlfn._TRO_TRAILING(#REF!),MATCH(C403,_xlfn._TRO_TRAILING(#REF!),0)),"")</f>
        <v/>
      </c>
    </row>
    <row r="404" spans="3:10" x14ac:dyDescent="0.45">
      <c r="C404" t="str">
        <v>2512-0300 Mcclain Becky 05</v>
      </c>
      <c r="D404" s="1">
        <v>45965</v>
      </c>
      <c r="E404" s="38">
        <v>-4.8999999999999995</v>
      </c>
      <c r="J404" t="str">
        <f>IFERROR(INDEX(_xlfn._TRO_TRAILING(#REF!),MATCH(C404,_xlfn._TRO_TRAILING(#REF!),0)),"")</f>
        <v/>
      </c>
    </row>
    <row r="405" spans="3:10" x14ac:dyDescent="0.45">
      <c r="C405" t="str">
        <v>2602-0100 Carlson Jessica 04</v>
      </c>
      <c r="D405" s="1">
        <v>45965</v>
      </c>
      <c r="E405" s="38">
        <v>-107.76237414816444</v>
      </c>
      <c r="J405" t="str">
        <f>IFERROR(INDEX(_xlfn._TRO_TRAILING(#REF!),MATCH(C405,_xlfn._TRO_TRAILING(#REF!),0)),"")</f>
        <v/>
      </c>
    </row>
    <row r="406" spans="3:10" x14ac:dyDescent="0.45">
      <c r="C406" t="str">
        <v>2602-0200 Wood Calvin 02</v>
      </c>
      <c r="D406" s="1">
        <v>45965</v>
      </c>
      <c r="E406" s="38">
        <v>-68.439393273246878</v>
      </c>
      <c r="J406" t="str">
        <f>IFERROR(INDEX(_xlfn._TRO_TRAILING(#REF!),MATCH(C406,_xlfn._TRO_TRAILING(#REF!),0)),"")</f>
        <v/>
      </c>
    </row>
    <row r="407" spans="3:10" x14ac:dyDescent="0.45">
      <c r="C407" t="str">
        <v>2605-1400 Meyer Monica 05</v>
      </c>
      <c r="D407" s="1">
        <v>45965</v>
      </c>
      <c r="E407" s="38">
        <v>-1.978017146625632</v>
      </c>
      <c r="J407" t="str">
        <f>IFERROR(INDEX(_xlfn._TRO_TRAILING(#REF!),MATCH(C407,_xlfn._TRO_TRAILING(#REF!),0)),"")</f>
        <v/>
      </c>
    </row>
    <row r="408" spans="3:10" x14ac:dyDescent="0.45">
      <c r="C408" t="str">
        <v>2512-0200 Lester Rebecca 06</v>
      </c>
      <c r="D408" s="1">
        <v>45965</v>
      </c>
      <c r="E408" s="38">
        <v>-1.7802154319630688</v>
      </c>
      <c r="J408" t="str">
        <f>IFERROR(INDEX(_xlfn._TRO_TRAILING(#REF!),MATCH(C408,_xlfn._TRO_TRAILING(#REF!),0)),"")</f>
        <v/>
      </c>
    </row>
    <row r="409" spans="3:10" x14ac:dyDescent="0.45">
      <c r="C409" t="str">
        <v>2606-1100 Lane James 04</v>
      </c>
      <c r="D409" s="1">
        <v>45965</v>
      </c>
      <c r="E409" s="38">
        <v>-1</v>
      </c>
      <c r="J409" t="str">
        <f>IFERROR(INDEX(_xlfn._TRO_TRAILING(#REF!),MATCH(C409,_xlfn._TRO_TRAILING(#REF!),0)),"")</f>
        <v/>
      </c>
    </row>
    <row r="410" spans="3:10" x14ac:dyDescent="0.45">
      <c r="C410" t="str">
        <v>2601-0600 Cunningham Eric 04</v>
      </c>
      <c r="D410" s="1">
        <v>45965</v>
      </c>
      <c r="E410" s="38">
        <v>-12.26</v>
      </c>
      <c r="J410" t="str">
        <f>IFERROR(INDEX(_xlfn._TRO_TRAILING(#REF!),MATCH(C410,_xlfn._TRO_TRAILING(#REF!),0)),"")</f>
        <v/>
      </c>
    </row>
    <row r="411" spans="3:10" x14ac:dyDescent="0.45">
      <c r="C411" t="str">
        <v>2606-1300 Anderson Patrick 02</v>
      </c>
      <c r="D411" s="1">
        <v>45965</v>
      </c>
      <c r="E411" s="38">
        <v>-173</v>
      </c>
      <c r="J411" t="str">
        <f>IFERROR(INDEX(_xlfn._TRO_TRAILING(#REF!),MATCH(C411,_xlfn._TRO_TRAILING(#REF!),0)),"")</f>
        <v/>
      </c>
    </row>
    <row r="412" spans="3:10" x14ac:dyDescent="0.45">
      <c r="C412" t="str">
        <v>2606-1400 Sanford Gregory 11</v>
      </c>
      <c r="D412" s="1">
        <v>45965</v>
      </c>
      <c r="E412" s="38">
        <v>-200</v>
      </c>
      <c r="J412" t="str">
        <f>IFERROR(INDEX(_xlfn._TRO_TRAILING(#REF!),MATCH(C412,_xlfn._TRO_TRAILING(#REF!),0)),"")</f>
        <v/>
      </c>
    </row>
    <row r="413" spans="3:10" x14ac:dyDescent="0.45">
      <c r="C413" t="str">
        <v xml:space="preserve">2606-1401 Sanford Dana11  </v>
      </c>
      <c r="D413" s="1">
        <v>45973</v>
      </c>
      <c r="E413" s="38">
        <v>-380.8</v>
      </c>
      <c r="J413" t="str">
        <f>IFERROR(INDEX(_xlfn._TRO_TRAILING(#REF!),MATCH(C413,_xlfn._TRO_TRAILING(#REF!),0)),"")</f>
        <v/>
      </c>
    </row>
    <row r="414" spans="3:10" x14ac:dyDescent="0.45">
      <c r="C414" t="str">
        <v>2605-1400 Meyer Monica 05</v>
      </c>
      <c r="D414" s="1">
        <v>45973</v>
      </c>
      <c r="E414" s="38">
        <v>-330.09633027522938</v>
      </c>
      <c r="J414" t="str">
        <f>IFERROR(INDEX(_xlfn._TRO_TRAILING(#REF!),MATCH(C414,_xlfn._TRO_TRAILING(#REF!),0)),"")</f>
        <v/>
      </c>
    </row>
    <row r="415" spans="3:10" x14ac:dyDescent="0.45">
      <c r="C415" t="str">
        <v xml:space="preserve">2606-0100 Long David 02 </v>
      </c>
      <c r="D415" s="1">
        <v>45973</v>
      </c>
      <c r="E415" s="38">
        <v>-6.3266055045871568</v>
      </c>
      <c r="J415" t="str">
        <f>IFERROR(INDEX(_xlfn._TRO_TRAILING(#REF!),MATCH(C415,_xlfn._TRO_TRAILING(#REF!),0)),"")</f>
        <v/>
      </c>
    </row>
    <row r="416" spans="3:10" x14ac:dyDescent="0.45">
      <c r="C416" t="str">
        <v>2602-0300 Kennedy Eugene 02</v>
      </c>
      <c r="D416" s="1">
        <v>45973</v>
      </c>
      <c r="E416" s="38">
        <v>-1.9770642201834865</v>
      </c>
      <c r="J416" t="str">
        <f>IFERROR(INDEX(_xlfn._TRO_TRAILING(#REF!),MATCH(C416,_xlfn._TRO_TRAILING(#REF!),0)),"")</f>
        <v/>
      </c>
    </row>
    <row r="417" spans="1:10" x14ac:dyDescent="0.45">
      <c r="C417" t="str">
        <v xml:space="preserve">2605-1500 Davila Erica 02 </v>
      </c>
      <c r="D417" s="1">
        <v>45973</v>
      </c>
      <c r="E417" s="38">
        <v>-252.6</v>
      </c>
      <c r="J417" t="str">
        <f>IFERROR(INDEX(_xlfn._TRO_TRAILING(#REF!),MATCH(C417,_xlfn._TRO_TRAILING(#REF!),0)),"")</f>
        <v/>
      </c>
    </row>
    <row r="418" spans="1:10" x14ac:dyDescent="0.45">
      <c r="C418" t="str">
        <v>2602-0300 Kennedy Eugene 02</v>
      </c>
      <c r="D418" s="1">
        <v>45979</v>
      </c>
      <c r="E418" s="38">
        <v>-169.2</v>
      </c>
      <c r="J418" t="str">
        <f>IFERROR(INDEX(_xlfn._TRO_TRAILING(#REF!),MATCH(C418,_xlfn._TRO_TRAILING(#REF!),0)),"")</f>
        <v/>
      </c>
    </row>
    <row r="419" spans="1:10" x14ac:dyDescent="0.45">
      <c r="C419" t="str">
        <v>2608-0905 Clark Kevin 02</v>
      </c>
      <c r="D419" s="1">
        <v>45979</v>
      </c>
      <c r="E419" s="38">
        <v>-691.75916988416986</v>
      </c>
      <c r="J419" t="str">
        <f>IFERROR(INDEX(_xlfn._TRO_TRAILING(#REF!),MATCH(C419,_xlfn._TRO_TRAILING(#REF!),0)),"")</f>
        <v/>
      </c>
    </row>
    <row r="420" spans="1:10" x14ac:dyDescent="0.45">
      <c r="C420" t="str">
        <v xml:space="preserve">2608-1102 Wall Kevin 02 </v>
      </c>
      <c r="D420" s="1">
        <v>45979</v>
      </c>
      <c r="E420" s="38">
        <v>-90.2</v>
      </c>
      <c r="J420" t="str">
        <f>IFERROR(INDEX(_xlfn._TRO_TRAILING(#REF!),MATCH(C420,_xlfn._TRO_TRAILING(#REF!),0)),"")</f>
        <v/>
      </c>
    </row>
    <row r="421" spans="1:10" x14ac:dyDescent="0.45">
      <c r="C421" t="str">
        <v xml:space="preserve">2512-0600 Guzman Emily 06 </v>
      </c>
      <c r="D421" s="1">
        <v>45979</v>
      </c>
      <c r="E421" s="38">
        <v>-26.82</v>
      </c>
      <c r="J421" t="str">
        <f>IFERROR(INDEX(_xlfn._TRO_TRAILING(#REF!),MATCH(C421,_xlfn._TRO_TRAILING(#REF!),0)),"")</f>
        <v/>
      </c>
    </row>
    <row r="422" spans="1:10" x14ac:dyDescent="0.45">
      <c r="C422" t="str">
        <v xml:space="preserve">2605-1500 Davila Erica 02 </v>
      </c>
      <c r="D422" s="1">
        <v>45979</v>
      </c>
      <c r="E422" s="38">
        <v>-5.4</v>
      </c>
      <c r="J422" t="str">
        <f>IFERROR(INDEX(_xlfn._TRO_TRAILING(#REF!),MATCH(C422,_xlfn._TRO_TRAILING(#REF!),0)),"")</f>
        <v/>
      </c>
    </row>
    <row r="423" spans="1:10" x14ac:dyDescent="0.45">
      <c r="C423" t="str">
        <v xml:space="preserve"> 2604 -0900 Jones Victor Emma 02</v>
      </c>
      <c r="D423" s="1">
        <v>45979</v>
      </c>
      <c r="E423" s="38">
        <v>-37.96</v>
      </c>
      <c r="J423" t="str">
        <f>IFERROR(INDEX(_xlfn._TRO_TRAILING(#REF!),MATCH(C423,_xlfn._TRO_TRAILING(#REF!),0)),"")</f>
        <v/>
      </c>
    </row>
    <row r="424" spans="1:10" x14ac:dyDescent="0.45">
      <c r="C424" t="str">
        <v>2609-0300 Burgess Richard 02</v>
      </c>
      <c r="D424" s="1">
        <v>45979</v>
      </c>
      <c r="E424" s="38">
        <v>-2.165516409266409</v>
      </c>
      <c r="J424" t="str">
        <f>IFERROR(INDEX(_xlfn._TRO_TRAILING(#REF!),MATCH(C424,_xlfn._TRO_TRAILING(#REF!),0)),"")</f>
        <v/>
      </c>
    </row>
    <row r="425" spans="1:10" x14ac:dyDescent="0.45">
      <c r="C425" t="str">
        <v>2612-0400 Sullivan Gabriela 04</v>
      </c>
      <c r="D425" s="1">
        <v>45979</v>
      </c>
      <c r="E425" s="38">
        <v>-105.48634169884168</v>
      </c>
      <c r="J425" t="str">
        <f>IFERROR(INDEX(_xlfn._TRO_TRAILING(#REF!),MATCH(C425,_xlfn._TRO_TRAILING(#REF!),0)),"")</f>
        <v/>
      </c>
    </row>
    <row r="426" spans="1:10" x14ac:dyDescent="0.45">
      <c r="C426" t="str">
        <v>Cox James</v>
      </c>
      <c r="D426" s="1">
        <v>45979</v>
      </c>
      <c r="E426" s="38">
        <v>-40.109768339768337</v>
      </c>
      <c r="J426" t="str">
        <f>IFERROR(INDEX(_xlfn._TRO_TRAILING(#REF!),MATCH(C426,_xlfn._TRO_TRAILING(#REF!),0)),"")</f>
        <v/>
      </c>
    </row>
    <row r="427" spans="1:10" x14ac:dyDescent="0.45">
      <c r="C427" t="str">
        <v>2607-0900 Lewis Gabriela 05</v>
      </c>
      <c r="D427" s="1">
        <v>45979</v>
      </c>
      <c r="E427" s="38">
        <v>-247.19920366795367</v>
      </c>
      <c r="J427" t="str">
        <f>IFERROR(INDEX(_xlfn._TRO_TRAILING(#REF!),MATCH(C427,_xlfn._TRO_TRAILING(#REF!),0)),"")</f>
        <v/>
      </c>
    </row>
    <row r="428" spans="1:10" x14ac:dyDescent="0.45">
      <c r="C428" t="str">
        <v xml:space="preserve">2608-1200 Lopez Aaron Connie 02 </v>
      </c>
      <c r="D428" s="1">
        <v>45979</v>
      </c>
      <c r="E428" s="38">
        <v>-200.5</v>
      </c>
      <c r="J428" t="str">
        <f>IFERROR(INDEX(_xlfn._TRO_TRAILING(#REF!),MATCH(C428,_xlfn._TRO_TRAILING(#REF!),0)),"")</f>
        <v/>
      </c>
    </row>
    <row r="429" spans="1:10" x14ac:dyDescent="0.45">
      <c r="A429" s="1"/>
      <c r="B429" s="6"/>
      <c r="C429" s="39" t="str">
        <v>2512-1300 Glover Lucas 04</v>
      </c>
      <c r="D429" s="1">
        <v>45979</v>
      </c>
      <c r="E429" s="38">
        <v>-2.08</v>
      </c>
      <c r="J429" t="str">
        <f>IFERROR(INDEX(_xlfn._TRO_TRAILING(#REF!),MATCH(C429,_xlfn._TRO_TRAILING(#REF!),0)),"")</f>
        <v/>
      </c>
    </row>
    <row r="430" spans="1:10" x14ac:dyDescent="0.45">
      <c r="A430" s="1"/>
      <c r="B430" s="6"/>
      <c r="C430" s="39" t="str">
        <v>2612-0200 Mason Krista 01</v>
      </c>
      <c r="D430" s="1">
        <v>45979</v>
      </c>
      <c r="E430" s="38">
        <v>-2</v>
      </c>
      <c r="J430" t="str">
        <f>IFERROR(INDEX(_xlfn._TRO_TRAILING(#REF!),MATCH(C430,_xlfn._TRO_TRAILING(#REF!),0)),"")</f>
        <v/>
      </c>
    </row>
    <row r="431" spans="1:10" x14ac:dyDescent="0.45">
      <c r="A431" s="1"/>
      <c r="B431" s="6"/>
      <c r="C431" s="39" t="str">
        <v>2605-1600 Hawkins Rebecca 04</v>
      </c>
      <c r="D431" s="1">
        <v>45979</v>
      </c>
      <c r="E431" s="38">
        <v>-126</v>
      </c>
      <c r="J431" t="str">
        <f>IFERROR(INDEX(_xlfn._TRO_TRAILING(#REF!),MATCH(C431,_xlfn._TRO_TRAILING(#REF!),0)),"")</f>
        <v/>
      </c>
    </row>
    <row r="432" spans="1:10" x14ac:dyDescent="0.45">
      <c r="A432" s="1"/>
      <c r="B432" s="6"/>
      <c r="C432" s="39" t="str">
        <v>Campos Tyler</v>
      </c>
      <c r="D432" s="1">
        <v>45986</v>
      </c>
      <c r="E432" s="38">
        <v>0</v>
      </c>
      <c r="J432" t="str">
        <f>IFERROR(INDEX(_xlfn._TRO_TRAILING(#REF!),MATCH(C432,_xlfn._TRO_TRAILING(#REF!),0)),"")</f>
        <v/>
      </c>
    </row>
    <row r="433" spans="1:10" x14ac:dyDescent="0.45">
      <c r="A433" s="1"/>
      <c r="B433" s="6"/>
      <c r="C433" s="39" t="str">
        <v>Smith Jared</v>
      </c>
      <c r="D433" s="1">
        <v>45986</v>
      </c>
      <c r="E433" s="38">
        <v>-5.8958067030397503</v>
      </c>
      <c r="J433" t="str">
        <f>IFERROR(INDEX(_xlfn._TRO_TRAILING(#REF!),MATCH(C433,_xlfn._TRO_TRAILING(#REF!),0)),"")</f>
        <v/>
      </c>
    </row>
    <row r="434" spans="1:10" x14ac:dyDescent="0.45">
      <c r="A434" s="1"/>
      <c r="B434" s="6"/>
      <c r="C434" s="39" t="str">
        <v xml:space="preserve">2512-0100 Harris Abigail 01 </v>
      </c>
      <c r="D434" s="1">
        <v>45986</v>
      </c>
      <c r="E434" s="38">
        <v>-2.5304442712392832</v>
      </c>
      <c r="J434" t="str">
        <f>IFERROR(INDEX(_xlfn._TRO_TRAILING(#REF!),MATCH(C434,_xlfn._TRO_TRAILING(#REF!),0)),"")</f>
        <v/>
      </c>
    </row>
    <row r="435" spans="1:10" x14ac:dyDescent="0.45">
      <c r="A435" s="1"/>
      <c r="B435" s="6"/>
      <c r="C435" s="39" t="str">
        <v>2512-0101 Higgins Thomas 01</v>
      </c>
      <c r="D435" s="1">
        <v>45986</v>
      </c>
      <c r="E435" s="38">
        <v>-2.5304442712392832</v>
      </c>
      <c r="J435" t="str">
        <f>IFERROR(INDEX(_xlfn._TRO_TRAILING(#REF!),MATCH(C435,_xlfn._TRO_TRAILING(#REF!),0)),"")</f>
        <v/>
      </c>
    </row>
    <row r="436" spans="1:10" x14ac:dyDescent="0.45">
      <c r="A436" s="1"/>
      <c r="B436" s="6"/>
      <c r="C436" s="39" t="str">
        <v>2609-0301 Saunders Kristen 02</v>
      </c>
      <c r="D436" s="1">
        <v>45986</v>
      </c>
      <c r="E436" s="38">
        <v>-1.5156975837879969</v>
      </c>
      <c r="J436" t="str">
        <f>IFERROR(INDEX(_xlfn._TRO_TRAILING(#REF!),MATCH(C436,_xlfn._TRO_TRAILING(#REF!),0)),"")</f>
        <v/>
      </c>
    </row>
    <row r="437" spans="1:10" x14ac:dyDescent="0.45">
      <c r="A437" s="1"/>
      <c r="B437" s="6"/>
      <c r="C437" s="39" t="str">
        <v xml:space="preserve">2606-0800 Long Christopher 02 </v>
      </c>
      <c r="D437" s="1">
        <v>45986</v>
      </c>
      <c r="E437" s="38">
        <v>-4.0076071706936869</v>
      </c>
      <c r="J437" t="str">
        <f>IFERROR(INDEX(_xlfn._TRO_TRAILING(#REF!),MATCH(C437,_xlfn._TRO_TRAILING(#REF!),0)),"")</f>
        <v/>
      </c>
    </row>
    <row r="438" spans="1:10" x14ac:dyDescent="0.45">
      <c r="A438" s="1"/>
      <c r="B438" s="6"/>
      <c r="C438" s="39" t="str">
        <v>2605-1700 Collins Caleb 02</v>
      </c>
      <c r="D438" s="1">
        <v>45986</v>
      </c>
      <c r="E438" s="38">
        <v>-201.4</v>
      </c>
      <c r="J438" t="str">
        <f>IFERROR(INDEX(_xlfn._TRO_TRAILING(#REF!),MATCH(C438,_xlfn._TRO_TRAILING(#REF!),0)),"")</f>
        <v/>
      </c>
    </row>
    <row r="439" spans="1:10" x14ac:dyDescent="0.45">
      <c r="A439" s="1"/>
      <c r="B439" s="6"/>
      <c r="C439" s="39" t="str">
        <v>2512-0700 Davis Jennifer 09</v>
      </c>
      <c r="D439" s="1">
        <v>45986</v>
      </c>
      <c r="E439" s="38">
        <v>-0.83999424562941849</v>
      </c>
      <c r="J439" t="str">
        <f>IFERROR(INDEX(_xlfn._TRO_TRAILING(#REF!),MATCH(C439,_xlfn._TRO_TRAILING(#REF!),0)),"")</f>
        <v/>
      </c>
    </row>
    <row r="440" spans="1:10" x14ac:dyDescent="0.45">
      <c r="A440" s="1"/>
      <c r="B440" s="6"/>
      <c r="C440" s="39" t="str">
        <v>2512-2000 Ortiz Stacey 14</v>
      </c>
      <c r="D440" s="1">
        <v>45986</v>
      </c>
      <c r="E440" s="38">
        <v>-12.99991094426481</v>
      </c>
      <c r="J440" t="str">
        <f>IFERROR(INDEX(_xlfn._TRO_TRAILING(#REF!),MATCH(C440,_xlfn._TRO_TRAILING(#REF!),0)),"")</f>
        <v/>
      </c>
    </row>
    <row r="441" spans="1:10" x14ac:dyDescent="0.45">
      <c r="A441" s="1"/>
      <c r="B441" s="6"/>
      <c r="C441" s="39" t="str">
        <v>2512-2300 Ortega James 02</v>
      </c>
      <c r="D441" s="1">
        <v>45986</v>
      </c>
      <c r="E441" s="38">
        <v>-1.3519907382035403</v>
      </c>
      <c r="J441" t="str">
        <f>IFERROR(INDEX(_xlfn._TRO_TRAILING(#REF!),MATCH(C441,_xlfn._TRO_TRAILING(#REF!),0)),"")</f>
        <v/>
      </c>
    </row>
    <row r="442" spans="1:10" x14ac:dyDescent="0.45">
      <c r="A442" s="1"/>
      <c r="B442" s="6"/>
      <c r="C442" s="39" t="str">
        <v xml:space="preserve">2701-0200 Turner Eric 04 </v>
      </c>
      <c r="D442" s="1">
        <v>45986</v>
      </c>
      <c r="E442" s="38">
        <v>-276.75810407190221</v>
      </c>
      <c r="J442" t="str">
        <f>IFERROR(INDEX(_xlfn._TRO_TRAILING(#REF!),MATCH(C442,_xlfn._TRO_TRAILING(#REF!),0)),"")</f>
        <v/>
      </c>
    </row>
    <row r="443" spans="1:10" x14ac:dyDescent="0.45">
      <c r="A443" s="1"/>
      <c r="B443" s="6"/>
      <c r="C443" s="39" t="str">
        <v>2601-0500 Harrison Nancy 02</v>
      </c>
      <c r="D443" s="1">
        <v>45986</v>
      </c>
      <c r="E443" s="38">
        <v>-2.0599999999999996</v>
      </c>
      <c r="J443" t="str">
        <f>IFERROR(INDEX(_xlfn._TRO_TRAILING(#REF!),MATCH(C443,_xlfn._TRO_TRAILING(#REF!),0)),"")</f>
        <v/>
      </c>
    </row>
    <row r="444" spans="1:10" x14ac:dyDescent="0.45">
      <c r="A444" s="1"/>
      <c r="B444" s="6"/>
      <c r="C444" s="39" t="str">
        <v>2609-1600 Webster Brittany 02</v>
      </c>
      <c r="D444" s="1">
        <v>45986</v>
      </c>
      <c r="E444" s="38">
        <v>-169.6</v>
      </c>
      <c r="J444" t="str">
        <f>IFERROR(INDEX(_xlfn._TRO_TRAILING(#REF!),MATCH(C444,_xlfn._TRO_TRAILING(#REF!),0)),"")</f>
        <v/>
      </c>
    </row>
    <row r="445" spans="1:10" x14ac:dyDescent="0.45">
      <c r="A445" s="1"/>
      <c r="B445" s="6"/>
      <c r="C445" s="39" t="str">
        <v>2512-1300 Glover Lucas 04</v>
      </c>
      <c r="D445" s="1">
        <v>45986</v>
      </c>
      <c r="E445" s="38">
        <v>-1.42</v>
      </c>
      <c r="J445" t="str">
        <f>IFERROR(INDEX(_xlfn._TRO_TRAILING(#REF!),MATCH(C445,_xlfn._TRO_TRAILING(#REF!),0)),"")</f>
        <v/>
      </c>
    </row>
    <row r="446" spans="1:10" x14ac:dyDescent="0.45">
      <c r="A446" s="1"/>
      <c r="B446" s="6"/>
      <c r="C446" s="39" t="str">
        <v xml:space="preserve">2610-0100 Ward Deborah 02 </v>
      </c>
      <c r="D446" s="1">
        <v>45986</v>
      </c>
      <c r="E446" s="38">
        <v>-80</v>
      </c>
      <c r="J446" t="str">
        <f>IFERROR(INDEX(_xlfn._TRO_TRAILING(#REF!),MATCH(C446,_xlfn._TRO_TRAILING(#REF!),0)),"")</f>
        <v/>
      </c>
    </row>
    <row r="447" spans="1:10" x14ac:dyDescent="0.45">
      <c r="A447" s="1"/>
      <c r="B447" s="6"/>
      <c r="C447" s="39" t="str">
        <v>2511-0700 Calderon Jennifer 02</v>
      </c>
      <c r="D447" s="1">
        <v>45986</v>
      </c>
      <c r="E447" s="38">
        <v>-68.8</v>
      </c>
      <c r="J447" t="str">
        <f>IFERROR(INDEX(_xlfn._TRO_TRAILING(#REF!),MATCH(C447,_xlfn._TRO_TRAILING(#REF!),0)),"")</f>
        <v/>
      </c>
    </row>
    <row r="448" spans="1:10" x14ac:dyDescent="0.45">
      <c r="A448" s="1"/>
      <c r="B448" s="6"/>
      <c r="C448" s="39" t="str">
        <v>2512-2800 Gardner Bradley</v>
      </c>
      <c r="D448" s="1">
        <v>45986</v>
      </c>
      <c r="E448" s="38">
        <v>-10.399999999999999</v>
      </c>
      <c r="J448" t="str">
        <f>IFERROR(INDEX(_xlfn._TRO_TRAILING(#REF!),MATCH(C448,_xlfn._TRO_TRAILING(#REF!),0)),"")</f>
        <v/>
      </c>
    </row>
    <row r="449" spans="1:10" x14ac:dyDescent="0.45">
      <c r="A449" s="1"/>
      <c r="B449" s="6"/>
      <c r="C449" t="str">
        <v xml:space="preserve">2511-0100 Wade Teresa 09 </v>
      </c>
      <c r="D449" s="1">
        <v>45986</v>
      </c>
      <c r="E449" s="38">
        <v>-2.4</v>
      </c>
      <c r="J449" t="str">
        <f>IFERROR(INDEX(_xlfn._TRO_TRAILING(#REF!),MATCH(C449,_xlfn._TRO_TRAILING(#REF!),0)),"")</f>
        <v/>
      </c>
    </row>
    <row r="450" spans="1:10" x14ac:dyDescent="0.45">
      <c r="A450" s="1"/>
      <c r="B450" s="6"/>
      <c r="C450" t="str">
        <v>2609-1500 Kennedy Glen 03</v>
      </c>
      <c r="D450" s="1">
        <v>45986</v>
      </c>
      <c r="E450" s="38">
        <v>-314.5</v>
      </c>
      <c r="J450" t="str">
        <f>IFERROR(INDEX(_xlfn._TRO_TRAILING(#REF!),MATCH(C450,_xlfn._TRO_TRAILING(#REF!),0)),"")</f>
        <v/>
      </c>
    </row>
    <row r="451" spans="1:10" x14ac:dyDescent="0.45">
      <c r="A451" s="1"/>
      <c r="B451" s="6"/>
      <c r="C451" t="str">
        <v xml:space="preserve">2512-0800 Maxwell Rodney 05 </v>
      </c>
      <c r="D451" s="1">
        <v>45993</v>
      </c>
      <c r="E451" s="38">
        <v>-6.4</v>
      </c>
      <c r="J451" t="str">
        <f>IFERROR(INDEX(_xlfn._TRO_TRAILING(#REF!),MATCH(C451,_xlfn._TRO_TRAILING(#REF!),0)),"")</f>
        <v/>
      </c>
    </row>
    <row r="452" spans="1:10" x14ac:dyDescent="0.45">
      <c r="A452" s="1"/>
      <c r="B452" s="6"/>
      <c r="C452" t="str">
        <v>2609-0600 Matthews Michael 02</v>
      </c>
      <c r="D452" s="1">
        <v>45993</v>
      </c>
      <c r="E452" s="38">
        <v>-6.5679653811114482</v>
      </c>
      <c r="J452" t="str">
        <f>IFERROR(INDEX(_xlfn._TRO_TRAILING(#REF!),MATCH(C452,_xlfn._TRO_TRAILING(#REF!),0)),"")</f>
        <v/>
      </c>
    </row>
    <row r="453" spans="1:10" x14ac:dyDescent="0.45">
      <c r="C453" t="str">
        <v>2609-0200 Bishop Scott 02</v>
      </c>
      <c r="D453" s="1">
        <v>45993</v>
      </c>
      <c r="E453" s="38">
        <v>-3.2002550865472212</v>
      </c>
      <c r="J453" t="str">
        <f>IFERROR(INDEX(_xlfn._TRO_TRAILING(#REF!),MATCH(C453,_xlfn._TRO_TRAILING(#REF!),0)),"")</f>
        <v/>
      </c>
    </row>
    <row r="454" spans="1:10" x14ac:dyDescent="0.45">
      <c r="C454" t="str">
        <v>Vega Antonio</v>
      </c>
      <c r="D454" s="1">
        <v>45993</v>
      </c>
      <c r="E454" s="38">
        <v>-8.5402156088672943</v>
      </c>
      <c r="J454" t="str">
        <f>IFERROR(INDEX(_xlfn._TRO_TRAILING(#REF!),MATCH(C454,_xlfn._TRO_TRAILING(#REF!),0)),"")</f>
        <v/>
      </c>
    </row>
    <row r="455" spans="1:10" x14ac:dyDescent="0.45">
      <c r="C455" t="str">
        <v>2605-1700 Collins Caleb 02</v>
      </c>
      <c r="D455" s="1">
        <v>45993</v>
      </c>
      <c r="E455" s="38">
        <v>-82.239113270573938</v>
      </c>
      <c r="J455" t="str">
        <f>IFERROR(INDEX(_xlfn._TRO_TRAILING(#REF!),MATCH(C455,_xlfn._TRO_TRAILING(#REF!),0)),"")</f>
        <v/>
      </c>
    </row>
    <row r="456" spans="1:10" x14ac:dyDescent="0.45">
      <c r="C456" t="str">
        <v>2512-2000 Ortiz Stacey 14</v>
      </c>
      <c r="D456" s="1">
        <v>45993</v>
      </c>
      <c r="E456" s="38">
        <v>-5.2097175827512903</v>
      </c>
      <c r="J456" t="str">
        <f>IFERROR(INDEX(_xlfn._TRO_TRAILING(#REF!),MATCH(C456,_xlfn._TRO_TRAILING(#REF!),0)),"")</f>
        <v/>
      </c>
    </row>
    <row r="457" spans="1:10" x14ac:dyDescent="0.45">
      <c r="C457" t="str">
        <v>2512-0900 Sanders Kristina 11</v>
      </c>
      <c r="D457" s="1">
        <v>45993</v>
      </c>
      <c r="E457" s="38">
        <v>-16.782733070148797</v>
      </c>
      <c r="J457" t="str">
        <f>IFERROR(INDEX(_xlfn._TRO_TRAILING(#REF!),MATCH(C457,_xlfn._TRO_TRAILING(#REF!),0)),"")</f>
        <v/>
      </c>
    </row>
    <row r="458" spans="1:10" x14ac:dyDescent="0.45">
      <c r="C458" t="str">
        <v>2510-1000 Gibbs Joe 02</v>
      </c>
      <c r="D458" s="1">
        <v>45993</v>
      </c>
      <c r="E458" s="38">
        <v>-1.3038746876801846</v>
      </c>
      <c r="J458" t="str">
        <f>IFERROR(INDEX(_xlfn._TRO_TRAILING(#REF!),MATCH(C458,_xlfn._TRO_TRAILING(#REF!),0)),"")</f>
        <v/>
      </c>
    </row>
    <row r="459" spans="1:10" x14ac:dyDescent="0.45">
      <c r="C459" t="str">
        <v xml:space="preserve">2512-0600 Guzman Emily 06 </v>
      </c>
      <c r="D459" s="1">
        <v>45993</v>
      </c>
      <c r="E459" s="38">
        <v>-3.0597059388814145</v>
      </c>
      <c r="J459" t="str">
        <f>IFERROR(INDEX(_xlfn._TRO_TRAILING(#REF!),MATCH(C459,_xlfn._TRO_TRAILING(#REF!),0)),"")</f>
        <v/>
      </c>
    </row>
    <row r="460" spans="1:10" x14ac:dyDescent="0.45">
      <c r="C460" t="str">
        <v xml:space="preserve">2604-0400 Mclaughlin Matthew 08 </v>
      </c>
      <c r="D460" s="1">
        <v>45993</v>
      </c>
      <c r="E460" s="38">
        <v>-16.446419373438403</v>
      </c>
      <c r="J460" t="str">
        <f>IFERROR(INDEX(_xlfn._TRO_TRAILING(#REF!),MATCH(C460,_xlfn._TRO_TRAILING(#REF!),0)),"")</f>
        <v/>
      </c>
    </row>
    <row r="461" spans="1:10" x14ac:dyDescent="0.45">
      <c r="C461" t="str">
        <v>2512-0100 Miller Elizabeth 02</v>
      </c>
      <c r="D461" s="1">
        <v>45993</v>
      </c>
      <c r="E461" s="38">
        <v>-68.52</v>
      </c>
      <c r="J461" t="str">
        <f>IFERROR(INDEX(_xlfn._TRO_TRAILING(#REF!),MATCH(C461,_xlfn._TRO_TRAILING(#REF!),0)),"")</f>
        <v/>
      </c>
    </row>
    <row r="462" spans="1:10" x14ac:dyDescent="0.45">
      <c r="C462" t="str">
        <v>2511-0302 Lyons David &amp; Richard 02</v>
      </c>
      <c r="D462" s="1">
        <v>45993</v>
      </c>
      <c r="E462" s="38">
        <v>-1.8799999999999997</v>
      </c>
      <c r="J462" t="str">
        <f>IFERROR(INDEX(_xlfn._TRO_TRAILING(#REF!),MATCH(C462,_xlfn._TRO_TRAILING(#REF!),0)),"")</f>
        <v/>
      </c>
    </row>
    <row r="463" spans="1:10" x14ac:dyDescent="0.45">
      <c r="C463" t="str">
        <v>2511-0700 Calderon Jennifer 02</v>
      </c>
      <c r="D463" s="1">
        <v>46000</v>
      </c>
      <c r="E463" s="38">
        <v>-5.7799999999999994</v>
      </c>
      <c r="J463" t="str">
        <f>IFERROR(INDEX(_xlfn._TRO_TRAILING(#REF!),MATCH(C463,_xlfn._TRO_TRAILING(#REF!),0)),"")</f>
        <v/>
      </c>
    </row>
    <row r="464" spans="1:10" x14ac:dyDescent="0.45">
      <c r="C464" t="str">
        <v>jacksonwright@hotmail.com</v>
      </c>
      <c r="D464" s="1">
        <v>46000</v>
      </c>
      <c r="E464" s="38">
        <v>-10.8</v>
      </c>
      <c r="J464" t="str">
        <f>IFERROR(INDEX(_xlfn._TRO_TRAILING(#REF!),MATCH(C464,_xlfn._TRO_TRAILING(#REF!),0)),"")</f>
        <v/>
      </c>
    </row>
    <row r="465" spans="3:10" x14ac:dyDescent="0.45">
      <c r="C465" t="str">
        <v>Estrada Maria Marc</v>
      </c>
      <c r="D465" s="1">
        <v>46000</v>
      </c>
      <c r="E465" s="38">
        <v>-7.982608695652174</v>
      </c>
      <c r="J465" t="str">
        <f>IFERROR(INDEX(_xlfn._TRO_TRAILING(#REF!),MATCH(C465,_xlfn._TRO_TRAILING(#REF!),0)),"")</f>
        <v/>
      </c>
    </row>
    <row r="466" spans="3:10" x14ac:dyDescent="0.45">
      <c r="C466" t="str">
        <v>2601-0700 Olson Jean 02</v>
      </c>
      <c r="D466" s="1">
        <v>46000</v>
      </c>
      <c r="E466" s="38">
        <v>-53.217391304347828</v>
      </c>
      <c r="J466" t="str">
        <f>IFERROR(INDEX(_xlfn._TRO_TRAILING(#REF!),MATCH(C466,_xlfn._TRO_TRAILING(#REF!),0)),"")</f>
        <v/>
      </c>
    </row>
    <row r="467" spans="3:10" x14ac:dyDescent="0.45">
      <c r="C467" t="str">
        <v>2512-2001 Duke Justin 01</v>
      </c>
      <c r="D467" s="1">
        <v>46000</v>
      </c>
      <c r="E467" s="38">
        <v>-0.62000000000000011</v>
      </c>
      <c r="J467" t="str">
        <f>IFERROR(INDEX(_xlfn._TRO_TRAILING(#REF!),MATCH(C467,_xlfn._TRO_TRAILING(#REF!),0)),"")</f>
        <v/>
      </c>
    </row>
    <row r="468" spans="3:10" x14ac:dyDescent="0.45">
      <c r="C468" t="str">
        <v>2511-0302 Lyons David &amp; Richard 02</v>
      </c>
      <c r="D468" s="1">
        <v>46000</v>
      </c>
      <c r="E468" s="38">
        <v>-1</v>
      </c>
      <c r="J468" t="str">
        <f>IFERROR(INDEX(_xlfn._TRO_TRAILING(#REF!),MATCH(C468,_xlfn._TRO_TRAILING(#REF!),0)),"")</f>
        <v/>
      </c>
    </row>
    <row r="469" spans="3:10" x14ac:dyDescent="0.45">
      <c r="C469" t="str">
        <v>2605-1600 Hawkins Rebecca 04</v>
      </c>
      <c r="D469" s="1">
        <v>46000</v>
      </c>
      <c r="E469" s="38">
        <v>-126</v>
      </c>
      <c r="J469" t="str">
        <f>IFERROR(INDEX(_xlfn._TRO_TRAILING(#REF!),MATCH(C469,_xlfn._TRO_TRAILING(#REF!),0)),"")</f>
        <v/>
      </c>
    </row>
    <row r="470" spans="3:10" x14ac:dyDescent="0.45">
      <c r="C470" t="str">
        <v>2512-0100 Miller Elizabeth 02</v>
      </c>
      <c r="D470" s="1">
        <v>46000</v>
      </c>
      <c r="E470" s="38">
        <v>-0.6</v>
      </c>
      <c r="J470" t="str">
        <f>IFERROR(INDEX(_xlfn._TRO_TRAILING(#REF!),MATCH(C470,_xlfn._TRO_TRAILING(#REF!),0)),"")</f>
        <v/>
      </c>
    </row>
    <row r="471" spans="3:10" x14ac:dyDescent="0.45">
      <c r="C471" t="str">
        <v>2512-0400 Osborne Maria 10</v>
      </c>
      <c r="D471" s="1">
        <v>46000</v>
      </c>
      <c r="E471" s="38">
        <v>-107.88</v>
      </c>
      <c r="J471" t="str">
        <f>IFERROR(INDEX(_xlfn._TRO_TRAILING(#REF!),MATCH(C471,_xlfn._TRO_TRAILING(#REF!),0)),"")</f>
        <v/>
      </c>
    </row>
    <row r="472" spans="3:10" x14ac:dyDescent="0.45">
      <c r="C472" t="str">
        <v>2511-0300 Franklin Michael 02</v>
      </c>
      <c r="D472" s="1">
        <v>46000</v>
      </c>
      <c r="E472" s="38">
        <v>-66.31</v>
      </c>
      <c r="J472" t="str">
        <f>IFERROR(INDEX(_xlfn._TRO_TRAILING(#REF!),MATCH(C472,_xlfn._TRO_TRAILING(#REF!),0)),"")</f>
        <v/>
      </c>
    </row>
    <row r="473" spans="3:10" x14ac:dyDescent="0.45">
      <c r="C473" t="str">
        <v xml:space="preserve">2410-0200 Goodman David 02  </v>
      </c>
      <c r="D473" s="1">
        <v>46000</v>
      </c>
      <c r="E473" s="38">
        <v>-2.6</v>
      </c>
      <c r="J473" t="str">
        <f>IFERROR(INDEX(_xlfn._TRO_TRAILING(#REF!),MATCH(C473,_xlfn._TRO_TRAILING(#REF!),0)),"")</f>
        <v/>
      </c>
    </row>
    <row r="474" spans="3:10" x14ac:dyDescent="0.45">
      <c r="C474" t="str">
        <v>2708-0300 Sullivan Brian 02</v>
      </c>
      <c r="D474" s="1">
        <v>46000</v>
      </c>
      <c r="E474" s="38">
        <v>-124.2</v>
      </c>
      <c r="J474" t="str">
        <f>IFERROR(INDEX(_xlfn._TRO_TRAILING(#REF!),MATCH(C474,_xlfn._TRO_TRAILING(#REF!),0)),"")</f>
        <v/>
      </c>
    </row>
    <row r="475" spans="3:10" x14ac:dyDescent="0.45">
      <c r="C475" t="str">
        <v>2608-1400 Arnold Jeremy 02</v>
      </c>
      <c r="D475" s="1">
        <v>46007</v>
      </c>
      <c r="E475" s="38">
        <v>-188.8</v>
      </c>
      <c r="J475" t="str">
        <f>IFERROR(INDEX(_xlfn._TRO_TRAILING(#REF!),MATCH(C475,_xlfn._TRO_TRAILING(#REF!),0)),"")</f>
        <v/>
      </c>
    </row>
    <row r="476" spans="3:10" x14ac:dyDescent="0.45">
      <c r="C476" t="str">
        <v>2602-0300 Kennedy Eugene 02</v>
      </c>
      <c r="D476" s="1">
        <v>46007</v>
      </c>
      <c r="E476" s="38">
        <v>-4.88</v>
      </c>
      <c r="J476" t="str">
        <f>IFERROR(INDEX(_xlfn._TRO_TRAILING(#REF!),MATCH(C476,_xlfn._TRO_TRAILING(#REF!),0)),"")</f>
        <v/>
      </c>
    </row>
    <row r="477" spans="3:10" x14ac:dyDescent="0.45">
      <c r="C477" t="str">
        <v>2609-0800 Cole Melissa &amp; Kristen 02</v>
      </c>
      <c r="D477" s="1">
        <v>46007</v>
      </c>
      <c r="E477" s="38">
        <v>-40</v>
      </c>
      <c r="J477" t="str">
        <f>IFERROR(INDEX(_xlfn._TRO_TRAILING(#REF!),MATCH(C477,_xlfn._TRO_TRAILING(#REF!),0)),"")</f>
        <v/>
      </c>
    </row>
    <row r="478" spans="3:10" x14ac:dyDescent="0.45">
      <c r="C478" t="str">
        <v>2512-0100 Miller Elizabeth 02</v>
      </c>
      <c r="D478" s="1">
        <v>46007</v>
      </c>
      <c r="E478" s="38">
        <v>-0.3</v>
      </c>
      <c r="J478" t="str">
        <f>IFERROR(INDEX(_xlfn._TRO_TRAILING(#REF!),MATCH(C478,_xlfn._TRO_TRAILING(#REF!),0)),"")</f>
        <v/>
      </c>
    </row>
    <row r="479" spans="3:10" x14ac:dyDescent="0.45">
      <c r="C479" t="str">
        <v>2511-0200 Bray Melissa 05</v>
      </c>
      <c r="D479" s="1">
        <v>46007</v>
      </c>
      <c r="E479" s="38">
        <v>-1.3</v>
      </c>
      <c r="J479" t="str">
        <f>IFERROR(INDEX(_xlfn._TRO_TRAILING(#REF!),MATCH(C479,_xlfn._TRO_TRAILING(#REF!),0)),"")</f>
        <v/>
      </c>
    </row>
    <row r="480" spans="3:10" x14ac:dyDescent="0.45">
      <c r="C480" t="str">
        <v>2601-0600 Cunningham Eric 04</v>
      </c>
      <c r="D480" s="1">
        <v>46007</v>
      </c>
      <c r="E480" s="38">
        <v>-38.08</v>
      </c>
      <c r="J480" t="str">
        <f>IFERROR(INDEX(_xlfn._TRO_TRAILING(#REF!),MATCH(C480,_xlfn._TRO_TRAILING(#REF!),0)),"")</f>
        <v/>
      </c>
    </row>
    <row r="481" spans="3:10" x14ac:dyDescent="0.45">
      <c r="C481" t="str">
        <v>2512-1100 Allen Sheri 04</v>
      </c>
      <c r="D481" s="1">
        <v>46007</v>
      </c>
      <c r="E481" s="38">
        <v>-0.96</v>
      </c>
      <c r="J481" t="str">
        <f>IFERROR(INDEX(_xlfn._TRO_TRAILING(#REF!),MATCH(C481,_xlfn._TRO_TRAILING(#REF!),0)),"")</f>
        <v/>
      </c>
    </row>
    <row r="482" spans="3:10" x14ac:dyDescent="0.45">
      <c r="C482" t="str">
        <v>2605-1800 Dennis Stephanie 03</v>
      </c>
      <c r="D482" s="1">
        <v>46007</v>
      </c>
      <c r="E482" s="38">
        <v>-126.18</v>
      </c>
      <c r="J482" t="str">
        <f>IFERROR(INDEX(_xlfn._TRO_TRAILING(#REF!),MATCH(C482,_xlfn._TRO_TRAILING(#REF!),0)),"")</f>
        <v/>
      </c>
    </row>
    <row r="483" spans="3:10" x14ac:dyDescent="0.45">
      <c r="C483" t="str">
        <v>2601-0700 Olson Jean 02</v>
      </c>
      <c r="D483" s="1">
        <v>46007</v>
      </c>
      <c r="E483" s="38">
        <v>-61.2</v>
      </c>
      <c r="J483" t="str">
        <f>IFERROR(INDEX(_xlfn._TRO_TRAILING(#REF!),MATCH(C483,_xlfn._TRO_TRAILING(#REF!),0)),"")</f>
        <v/>
      </c>
    </row>
    <row r="484" spans="3:10" x14ac:dyDescent="0.45">
      <c r="C484" t="str">
        <v xml:space="preserve"> 2610-0200 Ruiz Raymond &amp; Jason 02 </v>
      </c>
      <c r="D484" s="1">
        <v>46007</v>
      </c>
      <c r="E484" s="38">
        <v>-139.19999999999999</v>
      </c>
      <c r="J484" t="str">
        <f>IFERROR(INDEX(_xlfn._TRO_TRAILING(#REF!),MATCH(C484,_xlfn._TRO_TRAILING(#REF!),0)),"")</f>
        <v/>
      </c>
    </row>
    <row r="485" spans="3:10" x14ac:dyDescent="0.45">
      <c r="C485" t="str">
        <v>2612-0500 Wolf Melinda 04</v>
      </c>
      <c r="D485" s="1">
        <v>46014</v>
      </c>
      <c r="E485" s="38">
        <v>-171.2</v>
      </c>
      <c r="J485" t="str">
        <f>IFERROR(INDEX(_xlfn._TRO_TRAILING(#REF!),MATCH(C485,_xlfn._TRO_TRAILING(#REF!),0)),"")</f>
        <v/>
      </c>
    </row>
    <row r="486" spans="3:10" x14ac:dyDescent="0.45">
      <c r="C486" t="str">
        <v>2609-0800 Cole Melissa &amp; Kristen 02</v>
      </c>
      <c r="D486" s="1">
        <v>46014</v>
      </c>
      <c r="E486" s="38">
        <v>-36</v>
      </c>
      <c r="J486" t="str">
        <f>IFERROR(INDEX(_xlfn._TRO_TRAILING(#REF!),MATCH(C486,_xlfn._TRO_TRAILING(#REF!),0)),"")</f>
        <v/>
      </c>
    </row>
    <row r="487" spans="3:10" x14ac:dyDescent="0.45">
      <c r="C487" t="str">
        <v>2601-0300 Tucker Teresa &amp; Michele 02</v>
      </c>
      <c r="D487" s="1">
        <v>46014</v>
      </c>
      <c r="E487" s="38">
        <v>-0.60000000000000009</v>
      </c>
      <c r="J487" t="str">
        <f>IFERROR(INDEX(_xlfn._TRO_TRAILING(#REF!),MATCH(C487,_xlfn._TRO_TRAILING(#REF!),0)),"")</f>
        <v/>
      </c>
    </row>
    <row r="488" spans="3:10" x14ac:dyDescent="0.45">
      <c r="C488" t="str">
        <v>2606-0101 Ward Alice 05</v>
      </c>
      <c r="D488" s="1">
        <v>46014</v>
      </c>
      <c r="E488" s="38">
        <v>-232.80000000000004</v>
      </c>
      <c r="J488" t="str">
        <f>IFERROR(INDEX(_xlfn._TRO_TRAILING(#REF!),MATCH(C488,_xlfn._TRO_TRAILING(#REF!),0)),"")</f>
        <v/>
      </c>
    </row>
    <row r="489" spans="3:10" x14ac:dyDescent="0.45">
      <c r="C489" t="str">
        <v>2512-0200 Lester Rebecca 06</v>
      </c>
      <c r="D489" s="1">
        <v>46014</v>
      </c>
      <c r="E489" s="38">
        <v>-1.2000000000000002</v>
      </c>
      <c r="J489" t="str">
        <f>IFERROR(INDEX(_xlfn._TRO_TRAILING(#REF!),MATCH(C489,_xlfn._TRO_TRAILING(#REF!),0)),"")</f>
        <v/>
      </c>
    </row>
    <row r="490" spans="3:10" x14ac:dyDescent="0.45">
      <c r="C490" t="str">
        <v>2608-0800 Wright Nancy 02</v>
      </c>
      <c r="D490" s="1">
        <v>46014</v>
      </c>
      <c r="E490" s="38">
        <v>-0.92</v>
      </c>
      <c r="J490" t="str">
        <f>IFERROR(INDEX(_xlfn._TRO_TRAILING(#REF!),MATCH(C490,_xlfn._TRO_TRAILING(#REF!),0)),"")</f>
        <v/>
      </c>
    </row>
    <row r="491" spans="3:10" x14ac:dyDescent="0.45">
      <c r="C491" t="str">
        <v xml:space="preserve">2608-1500 Bridges Troy 02 </v>
      </c>
      <c r="D491" s="1">
        <v>46014</v>
      </c>
      <c r="E491" s="38">
        <v>-125.8</v>
      </c>
      <c r="J491" t="str">
        <f>IFERROR(INDEX(_xlfn._TRO_TRAILING(#REF!),MATCH(C491,_xlfn._TRO_TRAILING(#REF!),0)),"")</f>
        <v/>
      </c>
    </row>
    <row r="492" spans="3:10" x14ac:dyDescent="0.45">
      <c r="C492" t="str">
        <v>2606-0400 Walls Adrian 09</v>
      </c>
      <c r="D492" s="1">
        <v>46014</v>
      </c>
      <c r="E492" s="38">
        <v>-100</v>
      </c>
      <c r="J492" t="str">
        <f>IFERROR(INDEX(_xlfn._TRO_TRAILING(#REF!),MATCH(C492,_xlfn._TRO_TRAILING(#REF!),0)),"")</f>
        <v/>
      </c>
    </row>
    <row r="493" spans="3:10" x14ac:dyDescent="0.45">
      <c r="C493" t="str">
        <v xml:space="preserve">2512-1900 Long Christopher 02 </v>
      </c>
      <c r="D493" s="1">
        <v>46014</v>
      </c>
      <c r="E493" s="38">
        <v>-12</v>
      </c>
      <c r="J493" t="str">
        <f>IFERROR(INDEX(_xlfn._TRO_TRAILING(#REF!),MATCH(C493,_xlfn._TRO_TRAILING(#REF!),0)),"")</f>
        <v/>
      </c>
    </row>
    <row r="494" spans="3:10" x14ac:dyDescent="0.45">
      <c r="C494" t="str">
        <v>2512-1300 Glover Lucas 04</v>
      </c>
      <c r="D494" s="1">
        <v>46014</v>
      </c>
      <c r="E494" s="38">
        <v>-0.77999999999999992</v>
      </c>
      <c r="J494" t="str">
        <f>IFERROR(INDEX(_xlfn._TRO_TRAILING(#REF!),MATCH(C494,_xlfn._TRO_TRAILING(#REF!),0)),"")</f>
        <v/>
      </c>
    </row>
    <row r="495" spans="3:10" x14ac:dyDescent="0.45">
      <c r="C495" t="str">
        <v>2601-0100 Williams Darrell 02</v>
      </c>
      <c r="D495" s="1">
        <v>46014</v>
      </c>
      <c r="E495" s="38">
        <v>-0.6</v>
      </c>
      <c r="J495" t="str">
        <f>IFERROR(INDEX(_xlfn._TRO_TRAILING(#REF!),MATCH(C495,_xlfn._TRO_TRAILING(#REF!),0)),"")</f>
        <v/>
      </c>
    </row>
    <row r="496" spans="3:10" x14ac:dyDescent="0.45">
      <c r="D496" s="1"/>
      <c r="E496" s="6"/>
      <c r="J496" t="str">
        <f>IFERROR(INDEX(_xlfn._TRO_TRAILING(#REF!),MATCH(C496,_xlfn._TRO_TRAILING(#REF!),0)),"")</f>
        <v/>
      </c>
    </row>
    <row r="497" spans="4:10" x14ac:dyDescent="0.45">
      <c r="D497" s="1"/>
      <c r="E497" s="6"/>
      <c r="J497" t="str">
        <f>IFERROR(INDEX(_xlfn._TRO_TRAILING(#REF!),MATCH(C497,_xlfn._TRO_TRAILING(#REF!),0)),"")</f>
        <v/>
      </c>
    </row>
    <row r="498" spans="4:10" x14ac:dyDescent="0.45">
      <c r="D498" s="1"/>
      <c r="E498" s="6"/>
      <c r="J498" t="str">
        <f>IFERROR(INDEX(_xlfn._TRO_TRAILING(#REF!),MATCH(C498,_xlfn._TRO_TRAILING(#REF!),0)),"")</f>
        <v/>
      </c>
    </row>
    <row r="499" spans="4:10" x14ac:dyDescent="0.45">
      <c r="D499" s="1"/>
      <c r="E499" s="6"/>
      <c r="J499" t="str">
        <f>IFERROR(INDEX(_xlfn._TRO_TRAILING(#REF!),MATCH(C499,_xlfn._TRO_TRAILING(#REF!),0)),"")</f>
        <v/>
      </c>
    </row>
    <row r="500" spans="4:10" x14ac:dyDescent="0.45">
      <c r="D500" s="1"/>
      <c r="E500" s="6"/>
      <c r="J500" t="str">
        <f>IFERROR(INDEX(_xlfn._TRO_TRAILING(#REF!),MATCH(C500,_xlfn._TRO_TRAILING(#REF!),0)),"")</f>
        <v/>
      </c>
    </row>
    <row r="501" spans="4:10" x14ac:dyDescent="0.45">
      <c r="D501" s="1"/>
      <c r="E501" s="6"/>
      <c r="J501" t="str">
        <f>IFERROR(INDEX(_xlfn._TRO_TRAILING(#REF!),MATCH(C501,_xlfn._TRO_TRAILING(#REF!),0)),"")</f>
        <v/>
      </c>
    </row>
    <row r="502" spans="4:10" x14ac:dyDescent="0.45">
      <c r="D502" s="1"/>
      <c r="E502" s="6"/>
      <c r="J502" t="str">
        <f>IFERROR(INDEX(_xlfn._TRO_TRAILING(#REF!),MATCH(C502,_xlfn._TRO_TRAILING(#REF!),0)),"")</f>
        <v/>
      </c>
    </row>
    <row r="503" spans="4:10" x14ac:dyDescent="0.45">
      <c r="D503" s="1"/>
      <c r="E503" s="6"/>
      <c r="J503" t="str">
        <f>IFERROR(INDEX(_xlfn._TRO_TRAILING(#REF!),MATCH(C503,_xlfn._TRO_TRAILING(#REF!),0)),"")</f>
        <v/>
      </c>
    </row>
    <row r="504" spans="4:10" x14ac:dyDescent="0.45">
      <c r="D504" s="1"/>
      <c r="E504" s="6"/>
      <c r="J504" t="str">
        <f>IFERROR(INDEX(_xlfn._TRO_TRAILING(#REF!),MATCH(C504,_xlfn._TRO_TRAILING(#REF!),0)),"")</f>
        <v/>
      </c>
    </row>
    <row r="505" spans="4:10" x14ac:dyDescent="0.45">
      <c r="D505" s="1"/>
      <c r="E505" s="6"/>
      <c r="J505" t="str">
        <f>IFERROR(INDEX(_xlfn._TRO_TRAILING(#REF!),MATCH(C505,_xlfn._TRO_TRAILING(#REF!),0)),"")</f>
        <v/>
      </c>
    </row>
    <row r="506" spans="4:10" x14ac:dyDescent="0.45">
      <c r="D506" s="1"/>
      <c r="E506" s="6"/>
      <c r="J506" t="str">
        <f>IFERROR(INDEX(_xlfn._TRO_TRAILING(#REF!),MATCH(C506,_xlfn._TRO_TRAILING(#REF!),0)),"")</f>
        <v/>
      </c>
    </row>
    <row r="507" spans="4:10" x14ac:dyDescent="0.45">
      <c r="D507" s="1"/>
      <c r="E507" s="6"/>
      <c r="J507" t="str">
        <f>IFERROR(INDEX(_xlfn._TRO_TRAILING(#REF!),MATCH(C507,_xlfn._TRO_TRAILING(#REF!),0)),"")</f>
        <v/>
      </c>
    </row>
    <row r="508" spans="4:10" x14ac:dyDescent="0.45">
      <c r="D508" s="1"/>
      <c r="E508" s="6"/>
      <c r="J508" t="str">
        <f>IFERROR(INDEX(_xlfn._TRO_TRAILING(#REF!),MATCH(C508,_xlfn._TRO_TRAILING(#REF!),0)),"")</f>
        <v/>
      </c>
    </row>
    <row r="509" spans="4:10" x14ac:dyDescent="0.45">
      <c r="D509" s="1"/>
      <c r="E509" s="6"/>
      <c r="J509" t="str">
        <f>IFERROR(INDEX(_xlfn._TRO_TRAILING(#REF!),MATCH(C509,_xlfn._TRO_TRAILING(#REF!),0)),"")</f>
        <v/>
      </c>
    </row>
    <row r="510" spans="4:10" x14ac:dyDescent="0.45">
      <c r="D510" s="1"/>
      <c r="E510" s="6"/>
      <c r="J510" t="str">
        <f>IFERROR(INDEX(_xlfn._TRO_TRAILING(#REF!),MATCH(C510,_xlfn._TRO_TRAILING(#REF!),0)),"")</f>
        <v/>
      </c>
    </row>
    <row r="511" spans="4:10" x14ac:dyDescent="0.45">
      <c r="D511" s="1"/>
      <c r="E511" s="6"/>
      <c r="J511" t="str">
        <f>IFERROR(INDEX(_xlfn._TRO_TRAILING(#REF!),MATCH(C511,_xlfn._TRO_TRAILING(#REF!),0)),"")</f>
        <v/>
      </c>
    </row>
    <row r="512" spans="4:10" x14ac:dyDescent="0.45">
      <c r="D512" s="1"/>
      <c r="E512" s="6"/>
      <c r="J512" t="str">
        <f>IFERROR(INDEX(_xlfn._TRO_TRAILING(#REF!),MATCH(C512,_xlfn._TRO_TRAILING(#REF!),0)),"")</f>
        <v/>
      </c>
    </row>
    <row r="513" spans="4:10" x14ac:dyDescent="0.45">
      <c r="D513" s="1"/>
      <c r="E513" s="6"/>
      <c r="J513" t="str">
        <f>IFERROR(INDEX(_xlfn._TRO_TRAILING(#REF!),MATCH(C513,_xlfn._TRO_TRAILING(#REF!),0)),"")</f>
        <v/>
      </c>
    </row>
    <row r="514" spans="4:10" x14ac:dyDescent="0.45">
      <c r="D514" s="1"/>
      <c r="E514" s="6"/>
      <c r="J514" t="str">
        <f>IFERROR(INDEX(_xlfn._TRO_TRAILING(#REF!),MATCH(C514,_xlfn._TRO_TRAILING(#REF!),0)),"")</f>
        <v/>
      </c>
    </row>
    <row r="515" spans="4:10" x14ac:dyDescent="0.45">
      <c r="D515" s="1"/>
      <c r="E515" s="6"/>
      <c r="J515" t="str">
        <f>IFERROR(INDEX(_xlfn._TRO_TRAILING(#REF!),MATCH(C515,_xlfn._TRO_TRAILING(#REF!),0)),"")</f>
        <v/>
      </c>
    </row>
    <row r="516" spans="4:10" x14ac:dyDescent="0.45">
      <c r="D516" s="1"/>
      <c r="E516" s="6"/>
      <c r="J516" t="str">
        <f>IFERROR(INDEX(_xlfn._TRO_TRAILING(#REF!),MATCH(C516,_xlfn._TRO_TRAILING(#REF!),0)),"")</f>
        <v/>
      </c>
    </row>
    <row r="517" spans="4:10" x14ac:dyDescent="0.45">
      <c r="D517" s="1"/>
      <c r="E517" s="6"/>
      <c r="J517" t="str">
        <f>IFERROR(INDEX(_xlfn._TRO_TRAILING(#REF!),MATCH(C517,_xlfn._TRO_TRAILING(#REF!),0)),"")</f>
        <v/>
      </c>
    </row>
    <row r="518" spans="4:10" x14ac:dyDescent="0.45">
      <c r="D518" s="1"/>
      <c r="E518" s="6"/>
      <c r="J518" t="str">
        <f>IFERROR(INDEX(_xlfn._TRO_TRAILING(#REF!),MATCH(C518,_xlfn._TRO_TRAILING(#REF!),0)),"")</f>
        <v/>
      </c>
    </row>
    <row r="519" spans="4:10" x14ac:dyDescent="0.45">
      <c r="D519" s="1"/>
      <c r="E519" s="6"/>
      <c r="J519" t="str">
        <f>IFERROR(INDEX(_xlfn._TRO_TRAILING(#REF!),MATCH(C519,_xlfn._TRO_TRAILING(#REF!),0)),"")</f>
        <v/>
      </c>
    </row>
    <row r="520" spans="4:10" x14ac:dyDescent="0.45">
      <c r="D520" s="1"/>
      <c r="E520" s="6"/>
      <c r="J520" t="str">
        <f>IFERROR(INDEX(_xlfn._TRO_TRAILING(#REF!),MATCH(C520,_xlfn._TRO_TRAILING(#REF!),0)),"")</f>
        <v/>
      </c>
    </row>
    <row r="521" spans="4:10" x14ac:dyDescent="0.45">
      <c r="D521" s="1"/>
      <c r="E521" s="6"/>
      <c r="J521" t="str">
        <f>IFERROR(INDEX(_xlfn._TRO_TRAILING(#REF!),MATCH(C521,_xlfn._TRO_TRAILING(#REF!),0)),"")</f>
        <v/>
      </c>
    </row>
    <row r="522" spans="4:10" x14ac:dyDescent="0.45">
      <c r="D522" s="1"/>
      <c r="E522" s="6"/>
      <c r="J522" t="str">
        <f>IFERROR(INDEX(_xlfn._TRO_TRAILING(#REF!),MATCH(C522,_xlfn._TRO_TRAILING(#REF!),0)),"")</f>
        <v/>
      </c>
    </row>
    <row r="523" spans="4:10" x14ac:dyDescent="0.45">
      <c r="D523" s="1"/>
      <c r="E523" s="6"/>
      <c r="J523" t="str">
        <f>IFERROR(INDEX(_xlfn._TRO_TRAILING(#REF!),MATCH(C523,_xlfn._TRO_TRAILING(#REF!),0)),"")</f>
        <v/>
      </c>
    </row>
    <row r="524" spans="4:10" x14ac:dyDescent="0.45">
      <c r="D524" s="1"/>
      <c r="E524" s="6"/>
      <c r="J524" t="str">
        <f>IFERROR(INDEX(_xlfn._TRO_TRAILING(#REF!),MATCH(C524,_xlfn._TRO_TRAILING(#REF!),0)),"")</f>
        <v/>
      </c>
    </row>
    <row r="525" spans="4:10" x14ac:dyDescent="0.45">
      <c r="D525" s="1"/>
      <c r="E525" s="6"/>
      <c r="J525" t="str">
        <f>IFERROR(INDEX(_xlfn._TRO_TRAILING(#REF!),MATCH(C525,_xlfn._TRO_TRAILING(#REF!),0)),"")</f>
        <v/>
      </c>
    </row>
    <row r="526" spans="4:10" x14ac:dyDescent="0.45">
      <c r="D526" s="1"/>
      <c r="E526" s="6"/>
      <c r="J526" t="str">
        <f>IFERROR(INDEX(_xlfn._TRO_TRAILING(#REF!),MATCH(C526,_xlfn._TRO_TRAILING(#REF!),0)),"")</f>
        <v/>
      </c>
    </row>
    <row r="527" spans="4:10" x14ac:dyDescent="0.45">
      <c r="D527" s="1"/>
      <c r="E527" s="6"/>
      <c r="J527" t="str">
        <f>IFERROR(INDEX(_xlfn._TRO_TRAILING(#REF!),MATCH(C527,_xlfn._TRO_TRAILING(#REF!),0)),"")</f>
        <v/>
      </c>
    </row>
    <row r="528" spans="4:10" x14ac:dyDescent="0.45">
      <c r="D528" s="1"/>
      <c r="E528" s="6"/>
      <c r="J528" t="str">
        <f>IFERROR(INDEX(_xlfn._TRO_TRAILING(#REF!),MATCH(C528,_xlfn._TRO_TRAILING(#REF!),0)),"")</f>
        <v/>
      </c>
    </row>
    <row r="529" spans="4:10" x14ac:dyDescent="0.45">
      <c r="D529" s="1"/>
      <c r="E529" s="6"/>
      <c r="J529" t="str">
        <f>IFERROR(INDEX(_xlfn._TRO_TRAILING(#REF!),MATCH(C529,_xlfn._TRO_TRAILING(#REF!),0)),"")</f>
        <v/>
      </c>
    </row>
    <row r="530" spans="4:10" x14ac:dyDescent="0.45">
      <c r="D530" s="1"/>
      <c r="E530" s="6"/>
      <c r="J530" t="str">
        <f>IFERROR(INDEX(_xlfn._TRO_TRAILING(#REF!),MATCH(C530,_xlfn._TRO_TRAILING(#REF!),0)),"")</f>
        <v/>
      </c>
    </row>
    <row r="531" spans="4:10" x14ac:dyDescent="0.45">
      <c r="D531" s="1"/>
      <c r="E531" s="6"/>
      <c r="J531" t="str">
        <f>IFERROR(INDEX(_xlfn._TRO_TRAILING(#REF!),MATCH(C531,_xlfn._TRO_TRAILING(#REF!),0)),"")</f>
        <v/>
      </c>
    </row>
    <row r="532" spans="4:10" x14ac:dyDescent="0.45">
      <c r="D532" s="1"/>
      <c r="E532" s="6"/>
      <c r="J532" t="str">
        <f>IFERROR(INDEX(_xlfn._TRO_TRAILING(#REF!),MATCH(C532,_xlfn._TRO_TRAILING(#REF!),0)),"")</f>
        <v/>
      </c>
    </row>
    <row r="533" spans="4:10" x14ac:dyDescent="0.45">
      <c r="D533" s="1"/>
      <c r="E533" s="6"/>
      <c r="J533" t="str">
        <f>IFERROR(INDEX(_xlfn._TRO_TRAILING(#REF!),MATCH(C533,_xlfn._TRO_TRAILING(#REF!),0)),"")</f>
        <v/>
      </c>
    </row>
    <row r="534" spans="4:10" x14ac:dyDescent="0.45">
      <c r="D534" s="1"/>
      <c r="E534" s="6"/>
      <c r="J534" t="str">
        <f>IFERROR(INDEX(_xlfn._TRO_TRAILING(#REF!),MATCH(C534,_xlfn._TRO_TRAILING(#REF!),0)),"")</f>
        <v/>
      </c>
    </row>
    <row r="535" spans="4:10" x14ac:dyDescent="0.45">
      <c r="D535" s="1"/>
      <c r="E535" s="6"/>
      <c r="J535" t="str">
        <f>IFERROR(INDEX(_xlfn._TRO_TRAILING(#REF!),MATCH(C535,_xlfn._TRO_TRAILING(#REF!),0)),"")</f>
        <v/>
      </c>
    </row>
    <row r="536" spans="4:10" x14ac:dyDescent="0.45">
      <c r="D536" s="1"/>
      <c r="E536" s="6"/>
      <c r="J536" t="str">
        <f>IFERROR(INDEX(_xlfn._TRO_TRAILING(#REF!),MATCH(C536,_xlfn._TRO_TRAILING(#REF!),0)),"")</f>
        <v/>
      </c>
    </row>
  </sheetData>
  <phoneticPr fontId="3" type="noConversion"/>
  <dataValidations disablePrompts="1" count="1">
    <dataValidation type="list" allowBlank="1" showInputMessage="1" showErrorMessage="1" sqref="F4:F495" xr:uid="{5C78F29C-8A37-4695-98B2-8B80F55B59F3}">
      <formula1>List_OppNames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ED6-4CEE-4ACB-82A3-339B6C38C14D}">
  <dimension ref="C1:H406"/>
  <sheetViews>
    <sheetView showGridLines="0" topLeftCell="A51" workbookViewId="0">
      <selection activeCell="K24" sqref="K24"/>
    </sheetView>
  </sheetViews>
  <sheetFormatPr defaultRowHeight="14.25" x14ac:dyDescent="0.45"/>
  <cols>
    <col min="3" max="3" width="13.19921875" customWidth="1"/>
    <col min="4" max="4" width="17.1328125" customWidth="1"/>
    <col min="5" max="5" width="8.86328125" bestFit="1" customWidth="1"/>
    <col min="6" max="6" width="10.19921875" bestFit="1" customWidth="1"/>
    <col min="7" max="7" width="37.86328125" bestFit="1" customWidth="1"/>
    <col min="8" max="8" width="37.796875" bestFit="1" customWidth="1"/>
  </cols>
  <sheetData>
    <row r="1" spans="3:8" x14ac:dyDescent="0.45">
      <c r="C1" s="27" t="s">
        <v>1445</v>
      </c>
      <c r="D1" s="16">
        <f>SUM(_xlfn._TRO_TRAILING(D4:D1000))</f>
        <v>-52857.239999999991</v>
      </c>
      <c r="E1" s="16"/>
      <c r="F1" s="16"/>
      <c r="G1" s="16">
        <f>SUM(_xlfn._TRO_TRAILING(G4:G1000))</f>
        <v>-52779.039999999994</v>
      </c>
      <c r="H1" s="16">
        <f>SUM(_xlfn._TRO_TRAILING(H4:H1000))</f>
        <v>-52208.959999999992</v>
      </c>
    </row>
    <row r="3" spans="3:8" x14ac:dyDescent="0.45">
      <c r="C3" s="12" t="s">
        <v>1437</v>
      </c>
      <c r="D3" s="12" t="s">
        <v>48</v>
      </c>
      <c r="E3" s="12" t="s">
        <v>19</v>
      </c>
      <c r="F3" s="12" t="s">
        <v>1438</v>
      </c>
      <c r="G3" s="12" t="s">
        <v>1881</v>
      </c>
      <c r="H3" s="12" t="s">
        <v>1882</v>
      </c>
    </row>
    <row r="4" spans="3:8" hidden="1" x14ac:dyDescent="0.45">
      <c r="C4" s="28" cm="1">
        <f t="array" ref="C4:C229">_xlfn.SEQUENCE(MAX(Data[Created])- MIN(Data[Created]) + 1, 1, MIN(Data[Created]), 1)</f>
        <v>45800</v>
      </c>
      <c r="D4" s="22" cm="1">
        <f t="array" ref="D4:D229">SUMIFS(Data[Amount],Data[Fees-Date],_xlfn.ANCHORARRAY(C4),Data[Type],$D$3)</f>
        <v>0</v>
      </c>
      <c r="E4" s="22" cm="1">
        <f t="array" ref="E4:E229">SUMIFS(Data[Amount],Data[Created],_xlfn.ANCHORARRAY(C4),Data[Type],$E$3,Data[Description],"&lt;&gt;")</f>
        <v>150</v>
      </c>
      <c r="F4" s="23" cm="1">
        <f t="array" ref="F4:F229">IFERROR(_xlfn.ANCHORARRAY(D4)/_xlfn.ANCHORARRAY(E4),"")</f>
        <v>0</v>
      </c>
      <c r="G4" s="24" cm="1">
        <f t="array" ref="G4:G229">IFERROR(SUMIFS(Transformed_Data[Stripe fee total],Transformed_Data[Created],_xlfn.ANCHORARRAY(C4)),"")</f>
        <v>0</v>
      </c>
      <c r="H4" s="29" cm="1">
        <f t="array" ref="H4:H229">SUMIFS(_xlfn._TRO_TRAILING('Fee Distribution'!$E$4:$E$561),_xlfn._TRO_TRAILING('Fee Distribution'!$D$4:$D$561),_xlfn.ANCHORARRAY(C4))</f>
        <v>0</v>
      </c>
    </row>
    <row r="5" spans="3:8" hidden="1" x14ac:dyDescent="0.45">
      <c r="C5" s="30">
        <v>45801</v>
      </c>
      <c r="D5">
        <v>0</v>
      </c>
      <c r="E5">
        <v>0</v>
      </c>
      <c r="F5" s="25" t="str">
        <v/>
      </c>
      <c r="G5" s="26">
        <v>0</v>
      </c>
      <c r="H5" s="31">
        <v>0</v>
      </c>
    </row>
    <row r="6" spans="3:8" hidden="1" x14ac:dyDescent="0.45">
      <c r="C6" s="30">
        <v>45802</v>
      </c>
      <c r="D6">
        <v>0</v>
      </c>
      <c r="E6">
        <v>0</v>
      </c>
      <c r="F6" s="25" t="str">
        <v/>
      </c>
      <c r="G6" s="26">
        <v>0</v>
      </c>
      <c r="H6" s="31">
        <v>0</v>
      </c>
    </row>
    <row r="7" spans="3:8" hidden="1" x14ac:dyDescent="0.45">
      <c r="C7" s="30">
        <v>45803</v>
      </c>
      <c r="D7">
        <v>0</v>
      </c>
      <c r="E7">
        <v>13080</v>
      </c>
      <c r="F7" s="25">
        <v>0</v>
      </c>
      <c r="G7" s="26">
        <v>0</v>
      </c>
      <c r="H7" s="31">
        <v>0</v>
      </c>
    </row>
    <row r="8" spans="3:8" hidden="1" x14ac:dyDescent="0.45">
      <c r="C8" s="30">
        <v>45804</v>
      </c>
      <c r="D8">
        <v>0</v>
      </c>
      <c r="E8">
        <v>116230</v>
      </c>
      <c r="F8" s="25">
        <v>0</v>
      </c>
      <c r="G8" s="26">
        <v>0</v>
      </c>
      <c r="H8" s="31">
        <v>0</v>
      </c>
    </row>
    <row r="9" spans="3:8" hidden="1" x14ac:dyDescent="0.45">
      <c r="C9" s="30">
        <v>45805</v>
      </c>
      <c r="D9">
        <v>0</v>
      </c>
      <c r="E9">
        <v>64175</v>
      </c>
      <c r="F9" s="25">
        <v>0</v>
      </c>
      <c r="G9" s="26">
        <v>0</v>
      </c>
      <c r="H9" s="31">
        <v>0</v>
      </c>
    </row>
    <row r="10" spans="3:8" hidden="1" x14ac:dyDescent="0.45">
      <c r="C10" s="30">
        <v>45806</v>
      </c>
      <c r="D10">
        <v>0</v>
      </c>
      <c r="E10">
        <v>74400</v>
      </c>
      <c r="F10" s="25">
        <v>0</v>
      </c>
      <c r="G10" s="26">
        <v>0</v>
      </c>
      <c r="H10" s="31">
        <v>0</v>
      </c>
    </row>
    <row r="11" spans="3:8" hidden="1" x14ac:dyDescent="0.45">
      <c r="C11" s="30">
        <v>45807</v>
      </c>
      <c r="D11">
        <v>0</v>
      </c>
      <c r="E11">
        <v>0</v>
      </c>
      <c r="F11" s="25" t="str">
        <v/>
      </c>
      <c r="G11" s="26">
        <v>0</v>
      </c>
      <c r="H11" s="31">
        <v>0</v>
      </c>
    </row>
    <row r="12" spans="3:8" hidden="1" x14ac:dyDescent="0.45">
      <c r="C12" s="30">
        <v>45808</v>
      </c>
      <c r="D12">
        <v>0</v>
      </c>
      <c r="E12">
        <v>58750</v>
      </c>
      <c r="F12" s="25">
        <v>0</v>
      </c>
      <c r="G12" s="26">
        <v>0</v>
      </c>
      <c r="H12" s="31">
        <v>0</v>
      </c>
    </row>
    <row r="13" spans="3:8" hidden="1" x14ac:dyDescent="0.45">
      <c r="C13" s="30">
        <v>45809</v>
      </c>
      <c r="D13">
        <v>0</v>
      </c>
      <c r="E13">
        <v>0</v>
      </c>
      <c r="F13" s="25" t="str">
        <v/>
      </c>
      <c r="G13" s="26">
        <v>0</v>
      </c>
      <c r="H13" s="31">
        <v>0</v>
      </c>
    </row>
    <row r="14" spans="3:8" hidden="1" x14ac:dyDescent="0.45">
      <c r="C14" s="30">
        <v>45810</v>
      </c>
      <c r="D14">
        <v>0</v>
      </c>
      <c r="E14">
        <v>231130</v>
      </c>
      <c r="F14" s="25">
        <v>0</v>
      </c>
      <c r="G14" s="26">
        <v>0</v>
      </c>
      <c r="H14" s="31">
        <v>0</v>
      </c>
    </row>
    <row r="15" spans="3:8" hidden="1" x14ac:dyDescent="0.45">
      <c r="C15" s="30">
        <v>45811</v>
      </c>
      <c r="D15">
        <v>0</v>
      </c>
      <c r="E15">
        <v>5178.59</v>
      </c>
      <c r="F15" s="25">
        <v>0</v>
      </c>
      <c r="G15" s="26">
        <v>0</v>
      </c>
      <c r="H15" s="31">
        <v>0</v>
      </c>
    </row>
    <row r="16" spans="3:8" hidden="1" x14ac:dyDescent="0.45">
      <c r="C16" s="30">
        <v>45812</v>
      </c>
      <c r="D16">
        <v>0</v>
      </c>
      <c r="E16">
        <v>74000</v>
      </c>
      <c r="F16" s="25">
        <v>0</v>
      </c>
      <c r="G16" s="26">
        <v>0</v>
      </c>
      <c r="H16" s="31">
        <v>0</v>
      </c>
    </row>
    <row r="17" spans="3:8" hidden="1" x14ac:dyDescent="0.45">
      <c r="C17" s="30">
        <v>45813</v>
      </c>
      <c r="D17">
        <v>0</v>
      </c>
      <c r="E17">
        <v>207295</v>
      </c>
      <c r="F17" s="25">
        <v>0</v>
      </c>
      <c r="G17" s="26">
        <v>0</v>
      </c>
      <c r="H17" s="31">
        <v>0</v>
      </c>
    </row>
    <row r="18" spans="3:8" hidden="1" x14ac:dyDescent="0.45">
      <c r="C18" s="30">
        <v>45814</v>
      </c>
      <c r="D18">
        <v>0</v>
      </c>
      <c r="E18">
        <v>70325</v>
      </c>
      <c r="F18" s="25">
        <v>0</v>
      </c>
      <c r="G18" s="26">
        <v>0</v>
      </c>
      <c r="H18" s="31">
        <v>0</v>
      </c>
    </row>
    <row r="19" spans="3:8" hidden="1" x14ac:dyDescent="0.45">
      <c r="C19" s="30">
        <v>45815</v>
      </c>
      <c r="D19">
        <v>0</v>
      </c>
      <c r="E19">
        <v>38600</v>
      </c>
      <c r="F19" s="25">
        <v>0</v>
      </c>
      <c r="G19" s="26">
        <v>0</v>
      </c>
      <c r="H19" s="31">
        <v>0</v>
      </c>
    </row>
    <row r="20" spans="3:8" hidden="1" x14ac:dyDescent="0.45">
      <c r="C20" s="30">
        <v>45816</v>
      </c>
      <c r="D20">
        <v>0</v>
      </c>
      <c r="E20">
        <v>2650</v>
      </c>
      <c r="F20" s="25">
        <v>0</v>
      </c>
      <c r="G20" s="26">
        <v>0</v>
      </c>
      <c r="H20" s="31">
        <v>0</v>
      </c>
    </row>
    <row r="21" spans="3:8" hidden="1" x14ac:dyDescent="0.45">
      <c r="C21" s="30">
        <v>45817</v>
      </c>
      <c r="D21">
        <v>0</v>
      </c>
      <c r="E21">
        <v>84389</v>
      </c>
      <c r="F21" s="25">
        <v>0</v>
      </c>
      <c r="G21" s="26">
        <v>0</v>
      </c>
      <c r="H21" s="31">
        <v>0</v>
      </c>
    </row>
    <row r="22" spans="3:8" hidden="1" x14ac:dyDescent="0.45">
      <c r="C22" s="30">
        <v>45818</v>
      </c>
      <c r="D22">
        <v>0</v>
      </c>
      <c r="E22">
        <v>17080</v>
      </c>
      <c r="F22" s="25">
        <v>0</v>
      </c>
      <c r="G22" s="26">
        <v>0</v>
      </c>
      <c r="H22" s="31">
        <v>0</v>
      </c>
    </row>
    <row r="23" spans="3:8" x14ac:dyDescent="0.45">
      <c r="C23" s="30">
        <v>45819</v>
      </c>
      <c r="D23">
        <v>-256.8</v>
      </c>
      <c r="E23">
        <v>51359</v>
      </c>
      <c r="F23" s="25">
        <v>-5.0000973539204427E-3</v>
      </c>
      <c r="G23" s="26">
        <v>-256.79999999999995</v>
      </c>
      <c r="H23" s="31">
        <v>0</v>
      </c>
    </row>
    <row r="24" spans="3:8" x14ac:dyDescent="0.45">
      <c r="C24" s="30">
        <v>45820</v>
      </c>
      <c r="D24">
        <v>-143.65</v>
      </c>
      <c r="E24">
        <v>28730</v>
      </c>
      <c r="F24" s="25">
        <v>-5.0000000000000001E-3</v>
      </c>
      <c r="G24" s="26">
        <v>-143.65</v>
      </c>
      <c r="H24" s="31">
        <v>0</v>
      </c>
    </row>
    <row r="25" spans="3:8" x14ac:dyDescent="0.45">
      <c r="C25" s="30">
        <v>45821</v>
      </c>
      <c r="D25">
        <v>-48.57</v>
      </c>
      <c r="E25">
        <v>9711.59</v>
      </c>
      <c r="F25" s="25">
        <v>-5.0012407854944452E-3</v>
      </c>
      <c r="G25" s="26">
        <v>-48.57</v>
      </c>
      <c r="H25" s="31">
        <v>0</v>
      </c>
    </row>
    <row r="26" spans="3:8" x14ac:dyDescent="0.45">
      <c r="C26" s="30">
        <v>45822</v>
      </c>
      <c r="D26">
        <v>0</v>
      </c>
      <c r="E26">
        <v>0</v>
      </c>
      <c r="F26" s="25" t="str">
        <v/>
      </c>
      <c r="G26" s="26">
        <v>0</v>
      </c>
      <c r="H26" s="31">
        <v>0</v>
      </c>
    </row>
    <row r="27" spans="3:8" x14ac:dyDescent="0.45">
      <c r="C27" s="30">
        <v>45823</v>
      </c>
      <c r="D27">
        <v>-217.03</v>
      </c>
      <c r="E27">
        <v>43405</v>
      </c>
      <c r="F27" s="25">
        <v>-5.000115194102062E-3</v>
      </c>
      <c r="G27" s="26">
        <v>-217.03000000000003</v>
      </c>
      <c r="H27" s="31">
        <v>0</v>
      </c>
    </row>
    <row r="28" spans="3:8" x14ac:dyDescent="0.45">
      <c r="C28" s="30">
        <v>45824</v>
      </c>
      <c r="D28">
        <v>-494.88000000000005</v>
      </c>
      <c r="E28">
        <v>98975</v>
      </c>
      <c r="F28" s="25">
        <v>-5.0000505178075276E-3</v>
      </c>
      <c r="G28" s="26">
        <v>-494.88</v>
      </c>
      <c r="H28" s="31">
        <v>0</v>
      </c>
    </row>
    <row r="29" spans="3:8" x14ac:dyDescent="0.45">
      <c r="C29" s="30">
        <v>45825</v>
      </c>
      <c r="D29">
        <v>-215</v>
      </c>
      <c r="E29">
        <v>43000</v>
      </c>
      <c r="F29" s="25">
        <v>-5.0000000000000001E-3</v>
      </c>
      <c r="G29" s="26">
        <v>-215</v>
      </c>
      <c r="H29" s="31">
        <v>-449.02</v>
      </c>
    </row>
    <row r="30" spans="3:8" x14ac:dyDescent="0.45">
      <c r="C30" s="30">
        <v>45826</v>
      </c>
      <c r="D30">
        <v>-529</v>
      </c>
      <c r="E30">
        <v>105799</v>
      </c>
      <c r="F30" s="25">
        <v>-5.0000472594258927E-3</v>
      </c>
      <c r="G30" s="26">
        <v>-529</v>
      </c>
      <c r="H30" s="31">
        <v>0</v>
      </c>
    </row>
    <row r="31" spans="3:8" x14ac:dyDescent="0.45">
      <c r="C31" s="30">
        <v>45827</v>
      </c>
      <c r="D31">
        <v>-900.91</v>
      </c>
      <c r="E31">
        <v>180180</v>
      </c>
      <c r="F31" s="25">
        <v>-5.0000555000555003E-3</v>
      </c>
      <c r="G31" s="26">
        <v>-900.91</v>
      </c>
      <c r="H31" s="31">
        <v>0</v>
      </c>
    </row>
    <row r="32" spans="3:8" x14ac:dyDescent="0.45">
      <c r="C32" s="30">
        <v>45828</v>
      </c>
      <c r="D32">
        <v>0</v>
      </c>
      <c r="E32">
        <v>0</v>
      </c>
      <c r="F32" s="25" t="str">
        <v/>
      </c>
      <c r="G32" s="26">
        <v>0</v>
      </c>
      <c r="H32" s="31">
        <v>0</v>
      </c>
    </row>
    <row r="33" spans="3:8" x14ac:dyDescent="0.45">
      <c r="C33" s="30">
        <v>45829</v>
      </c>
      <c r="D33">
        <v>0</v>
      </c>
      <c r="E33">
        <v>0</v>
      </c>
      <c r="F33" s="25" t="str">
        <v/>
      </c>
      <c r="G33" s="26">
        <v>0</v>
      </c>
      <c r="H33" s="31">
        <v>0</v>
      </c>
    </row>
    <row r="34" spans="3:8" x14ac:dyDescent="0.45">
      <c r="C34" s="30">
        <v>45830</v>
      </c>
      <c r="D34">
        <v>0</v>
      </c>
      <c r="E34">
        <v>0</v>
      </c>
      <c r="F34" s="25" t="str">
        <v/>
      </c>
      <c r="G34" s="26">
        <v>0</v>
      </c>
      <c r="H34" s="31">
        <v>0</v>
      </c>
    </row>
    <row r="35" spans="3:8" x14ac:dyDescent="0.45">
      <c r="C35" s="30">
        <v>45831</v>
      </c>
      <c r="D35">
        <v>-337.5</v>
      </c>
      <c r="E35">
        <v>67500</v>
      </c>
      <c r="F35" s="25">
        <v>-5.0000000000000001E-3</v>
      </c>
      <c r="G35" s="26">
        <v>-337.5</v>
      </c>
      <c r="H35" s="31">
        <v>0</v>
      </c>
    </row>
    <row r="36" spans="3:8" x14ac:dyDescent="0.45">
      <c r="C36" s="30">
        <v>45832</v>
      </c>
      <c r="D36">
        <v>-97.34</v>
      </c>
      <c r="E36">
        <v>19467.5</v>
      </c>
      <c r="F36" s="25">
        <v>-5.0001284191601393E-3</v>
      </c>
      <c r="G36" s="26">
        <v>-97.34</v>
      </c>
      <c r="H36" s="31">
        <v>-2356.8200000000002</v>
      </c>
    </row>
    <row r="37" spans="3:8" x14ac:dyDescent="0.45">
      <c r="C37" s="30">
        <v>45833</v>
      </c>
      <c r="D37">
        <v>-72.45</v>
      </c>
      <c r="E37">
        <v>14490</v>
      </c>
      <c r="F37" s="25">
        <v>-5.0000000000000001E-3</v>
      </c>
      <c r="G37" s="26">
        <v>-72.45</v>
      </c>
      <c r="H37" s="31">
        <v>0</v>
      </c>
    </row>
    <row r="38" spans="3:8" x14ac:dyDescent="0.45">
      <c r="C38" s="30">
        <v>45834</v>
      </c>
      <c r="D38">
        <v>-267.81</v>
      </c>
      <c r="E38">
        <v>53560.5</v>
      </c>
      <c r="F38" s="25">
        <v>-5.0001400285658278E-3</v>
      </c>
      <c r="G38" s="26">
        <v>-267.81</v>
      </c>
      <c r="H38" s="31">
        <v>0</v>
      </c>
    </row>
    <row r="39" spans="3:8" x14ac:dyDescent="0.45">
      <c r="C39" s="30">
        <v>45835</v>
      </c>
      <c r="D39">
        <v>-647.75</v>
      </c>
      <c r="E39">
        <v>129550</v>
      </c>
      <c r="F39" s="25">
        <v>-5.0000000000000001E-3</v>
      </c>
      <c r="G39" s="26">
        <v>-647.75</v>
      </c>
      <c r="H39" s="31">
        <v>0</v>
      </c>
    </row>
    <row r="40" spans="3:8" x14ac:dyDescent="0.45">
      <c r="C40" s="30">
        <v>45836</v>
      </c>
      <c r="D40">
        <v>-197.93</v>
      </c>
      <c r="E40">
        <v>39585</v>
      </c>
      <c r="F40" s="25">
        <v>-5.0001263104711381E-3</v>
      </c>
      <c r="G40" s="26">
        <v>-197.93</v>
      </c>
      <c r="H40" s="31">
        <v>0</v>
      </c>
    </row>
    <row r="41" spans="3:8" x14ac:dyDescent="0.45">
      <c r="C41" s="30">
        <v>45837</v>
      </c>
      <c r="D41">
        <v>0</v>
      </c>
      <c r="E41">
        <v>0</v>
      </c>
      <c r="F41" s="25" t="str">
        <v/>
      </c>
      <c r="G41" s="26">
        <v>0</v>
      </c>
      <c r="H41" s="31">
        <v>0</v>
      </c>
    </row>
    <row r="42" spans="3:8" x14ac:dyDescent="0.45">
      <c r="C42" s="30">
        <v>45838</v>
      </c>
      <c r="D42">
        <v>-755.07</v>
      </c>
      <c r="E42">
        <v>151012.5</v>
      </c>
      <c r="F42" s="25">
        <v>-5.000049664762851E-3</v>
      </c>
      <c r="G42" s="26">
        <v>-755.06999999999994</v>
      </c>
      <c r="H42" s="31">
        <v>0</v>
      </c>
    </row>
    <row r="43" spans="3:8" x14ac:dyDescent="0.45">
      <c r="C43" s="30">
        <v>45839</v>
      </c>
      <c r="D43">
        <v>-442.59</v>
      </c>
      <c r="E43">
        <v>88518</v>
      </c>
      <c r="F43" s="25">
        <v>-5.0000000000000001E-3</v>
      </c>
      <c r="G43" s="26">
        <v>-442.59</v>
      </c>
      <c r="H43" s="31">
        <v>-1422.8500000000001</v>
      </c>
    </row>
    <row r="44" spans="3:8" x14ac:dyDescent="0.45">
      <c r="C44" s="30">
        <v>45840</v>
      </c>
      <c r="D44">
        <v>-998.07</v>
      </c>
      <c r="E44">
        <v>199612.5</v>
      </c>
      <c r="F44" s="25">
        <v>-5.0000375727972954E-3</v>
      </c>
      <c r="G44" s="26">
        <v>-998.06999999999994</v>
      </c>
      <c r="H44" s="31">
        <v>0</v>
      </c>
    </row>
    <row r="45" spans="3:8" x14ac:dyDescent="0.45">
      <c r="C45" s="30">
        <v>45841</v>
      </c>
      <c r="D45">
        <v>-314.46000000000004</v>
      </c>
      <c r="E45">
        <v>62892.5</v>
      </c>
      <c r="F45" s="25">
        <v>-4.99996024963231E-3</v>
      </c>
      <c r="G45" s="26">
        <v>-314.45999999999998</v>
      </c>
      <c r="H45" s="31">
        <v>0</v>
      </c>
    </row>
    <row r="46" spans="3:8" x14ac:dyDescent="0.45">
      <c r="C46" s="30">
        <v>45842</v>
      </c>
      <c r="D46">
        <v>-1140.98</v>
      </c>
      <c r="E46">
        <v>228196</v>
      </c>
      <c r="F46" s="25">
        <v>-5.0000000000000001E-3</v>
      </c>
      <c r="G46" s="26">
        <v>-1140.98</v>
      </c>
      <c r="H46" s="31">
        <v>0</v>
      </c>
    </row>
    <row r="47" spans="3:8" x14ac:dyDescent="0.45">
      <c r="C47" s="30">
        <v>45843</v>
      </c>
      <c r="D47">
        <v>-190.5</v>
      </c>
      <c r="E47">
        <v>38100</v>
      </c>
      <c r="F47" s="25">
        <v>-5.0000000000000001E-3</v>
      </c>
      <c r="G47" s="26">
        <v>-190.5</v>
      </c>
      <c r="H47" s="31">
        <v>0</v>
      </c>
    </row>
    <row r="48" spans="3:8" x14ac:dyDescent="0.45">
      <c r="C48" s="30">
        <v>45844</v>
      </c>
      <c r="D48">
        <v>-98.84</v>
      </c>
      <c r="E48">
        <v>19767.5</v>
      </c>
      <c r="F48" s="25">
        <v>-5.0001264702162641E-3</v>
      </c>
      <c r="G48" s="26">
        <v>-98.84</v>
      </c>
      <c r="H48" s="31">
        <v>0</v>
      </c>
    </row>
    <row r="49" spans="3:8" x14ac:dyDescent="0.45">
      <c r="C49" s="30">
        <v>45845</v>
      </c>
      <c r="D49">
        <v>-286.55</v>
      </c>
      <c r="E49">
        <v>57310</v>
      </c>
      <c r="F49" s="25">
        <v>-5.0000000000000001E-3</v>
      </c>
      <c r="G49" s="26">
        <v>-286.55</v>
      </c>
      <c r="H49" s="31">
        <v>0</v>
      </c>
    </row>
    <row r="50" spans="3:8" x14ac:dyDescent="0.45">
      <c r="C50" s="30">
        <v>45846</v>
      </c>
      <c r="D50">
        <v>-695.25</v>
      </c>
      <c r="E50">
        <v>139050</v>
      </c>
      <c r="F50" s="25">
        <v>-5.0000000000000001E-3</v>
      </c>
      <c r="G50" s="26">
        <v>-695.25</v>
      </c>
      <c r="H50" s="31">
        <v>-2708.1200000000003</v>
      </c>
    </row>
    <row r="51" spans="3:8" x14ac:dyDescent="0.45">
      <c r="C51" s="30">
        <v>45847</v>
      </c>
      <c r="D51">
        <v>-848.92</v>
      </c>
      <c r="E51">
        <v>169784</v>
      </c>
      <c r="F51" s="25">
        <v>-5.0000000000000001E-3</v>
      </c>
      <c r="G51" s="26">
        <v>-848.92</v>
      </c>
      <c r="H51" s="31">
        <v>0</v>
      </c>
    </row>
    <row r="52" spans="3:8" x14ac:dyDescent="0.45">
      <c r="C52" s="30">
        <v>45848</v>
      </c>
      <c r="D52">
        <v>-647.25</v>
      </c>
      <c r="E52">
        <v>129450</v>
      </c>
      <c r="F52" s="25">
        <v>-5.0000000000000001E-3</v>
      </c>
      <c r="G52" s="26">
        <v>-647.25</v>
      </c>
      <c r="H52" s="31">
        <v>0</v>
      </c>
    </row>
    <row r="53" spans="3:8" x14ac:dyDescent="0.45">
      <c r="C53" s="30">
        <v>45849</v>
      </c>
      <c r="D53">
        <v>-92.25</v>
      </c>
      <c r="E53">
        <v>18450</v>
      </c>
      <c r="F53" s="25">
        <v>-5.0000000000000001E-3</v>
      </c>
      <c r="G53" s="26">
        <v>-92.25</v>
      </c>
      <c r="H53" s="31">
        <v>0</v>
      </c>
    </row>
    <row r="54" spans="3:8" x14ac:dyDescent="0.45">
      <c r="C54" s="30">
        <v>45850</v>
      </c>
      <c r="D54">
        <v>0</v>
      </c>
      <c r="E54">
        <v>0</v>
      </c>
      <c r="F54" s="25" t="str">
        <v/>
      </c>
      <c r="G54" s="26">
        <v>0</v>
      </c>
      <c r="H54" s="31">
        <v>0</v>
      </c>
    </row>
    <row r="55" spans="3:8" x14ac:dyDescent="0.45">
      <c r="C55" s="30">
        <v>45851</v>
      </c>
      <c r="D55">
        <v>-226.88</v>
      </c>
      <c r="E55">
        <v>45375</v>
      </c>
      <c r="F55" s="25">
        <v>-5.0001101928374651E-3</v>
      </c>
      <c r="G55" s="26">
        <v>-226.88</v>
      </c>
      <c r="H55" s="31">
        <v>0</v>
      </c>
    </row>
    <row r="56" spans="3:8" x14ac:dyDescent="0.45">
      <c r="C56" s="30">
        <v>45852</v>
      </c>
      <c r="D56">
        <v>-130.91</v>
      </c>
      <c r="E56">
        <v>26180</v>
      </c>
      <c r="F56" s="25">
        <v>-5.0003819709702061E-3</v>
      </c>
      <c r="G56" s="26">
        <v>-130.91</v>
      </c>
      <c r="H56" s="31">
        <v>0</v>
      </c>
    </row>
    <row r="57" spans="3:8" x14ac:dyDescent="0.45">
      <c r="C57" s="30">
        <v>45853</v>
      </c>
      <c r="D57">
        <v>-338.95</v>
      </c>
      <c r="E57">
        <v>67790</v>
      </c>
      <c r="F57" s="25">
        <v>-5.0000000000000001E-3</v>
      </c>
      <c r="G57" s="26">
        <v>-338.95</v>
      </c>
      <c r="H57" s="31">
        <v>-4000.54</v>
      </c>
    </row>
    <row r="58" spans="3:8" x14ac:dyDescent="0.45">
      <c r="C58" s="30">
        <v>45854</v>
      </c>
      <c r="D58">
        <v>0</v>
      </c>
      <c r="E58">
        <v>0</v>
      </c>
      <c r="F58" s="25" t="str">
        <v/>
      </c>
      <c r="G58" s="26">
        <v>0</v>
      </c>
      <c r="H58" s="31">
        <v>0</v>
      </c>
    </row>
    <row r="59" spans="3:8" x14ac:dyDescent="0.45">
      <c r="C59" s="30">
        <v>45855</v>
      </c>
      <c r="D59">
        <v>-111.42999999999999</v>
      </c>
      <c r="E59">
        <v>22285</v>
      </c>
      <c r="F59" s="25">
        <v>-5.0002243661655815E-3</v>
      </c>
      <c r="G59" s="26">
        <v>-111.42999999999999</v>
      </c>
      <c r="H59" s="31">
        <v>0</v>
      </c>
    </row>
    <row r="60" spans="3:8" x14ac:dyDescent="0.45">
      <c r="C60" s="30">
        <v>45856</v>
      </c>
      <c r="D60">
        <v>0</v>
      </c>
      <c r="E60">
        <v>0</v>
      </c>
      <c r="F60" s="25" t="str">
        <v/>
      </c>
      <c r="G60" s="26">
        <v>0</v>
      </c>
      <c r="H60" s="31">
        <v>0</v>
      </c>
    </row>
    <row r="61" spans="3:8" x14ac:dyDescent="0.45">
      <c r="C61" s="30">
        <v>45857</v>
      </c>
      <c r="D61">
        <v>0</v>
      </c>
      <c r="E61">
        <v>0</v>
      </c>
      <c r="F61" s="25" t="str">
        <v/>
      </c>
      <c r="G61" s="26">
        <v>0</v>
      </c>
      <c r="H61" s="31">
        <v>0</v>
      </c>
    </row>
    <row r="62" spans="3:8" x14ac:dyDescent="0.45">
      <c r="C62" s="30">
        <v>45858</v>
      </c>
      <c r="D62">
        <v>0</v>
      </c>
      <c r="E62">
        <v>0</v>
      </c>
      <c r="F62" s="25" t="str">
        <v/>
      </c>
      <c r="G62" s="26">
        <v>0</v>
      </c>
      <c r="H62" s="31">
        <v>0</v>
      </c>
    </row>
    <row r="63" spans="3:8" x14ac:dyDescent="0.45">
      <c r="C63" s="30">
        <v>45859</v>
      </c>
      <c r="D63">
        <v>-812.5</v>
      </c>
      <c r="E63">
        <v>162500</v>
      </c>
      <c r="F63" s="25">
        <v>-5.0000000000000001E-3</v>
      </c>
      <c r="G63" s="26">
        <v>-812.5</v>
      </c>
      <c r="H63" s="31">
        <v>0</v>
      </c>
    </row>
    <row r="64" spans="3:8" x14ac:dyDescent="0.45">
      <c r="C64" s="30">
        <v>45860</v>
      </c>
      <c r="D64">
        <v>-109.05</v>
      </c>
      <c r="E64">
        <v>21810</v>
      </c>
      <c r="F64" s="25">
        <v>-5.0000000000000001E-3</v>
      </c>
      <c r="G64" s="26">
        <v>-109.05</v>
      </c>
      <c r="H64" s="31">
        <v>-808.17000000000007</v>
      </c>
    </row>
    <row r="65" spans="3:8" x14ac:dyDescent="0.45">
      <c r="C65" s="30">
        <v>45861</v>
      </c>
      <c r="D65">
        <v>-80.5</v>
      </c>
      <c r="E65">
        <v>16100</v>
      </c>
      <c r="F65" s="25">
        <v>-5.0000000000000001E-3</v>
      </c>
      <c r="G65" s="26">
        <v>-80.5</v>
      </c>
      <c r="H65" s="31">
        <v>0</v>
      </c>
    </row>
    <row r="66" spans="3:8" x14ac:dyDescent="0.45">
      <c r="C66" s="30">
        <v>45862</v>
      </c>
      <c r="D66">
        <v>0</v>
      </c>
      <c r="E66">
        <v>0</v>
      </c>
      <c r="F66" s="25" t="str">
        <v/>
      </c>
      <c r="G66" s="26">
        <v>0</v>
      </c>
      <c r="H66" s="31">
        <v>0</v>
      </c>
    </row>
    <row r="67" spans="3:8" x14ac:dyDescent="0.45">
      <c r="C67" s="30">
        <v>45863</v>
      </c>
      <c r="D67">
        <v>-375.37999999999994</v>
      </c>
      <c r="E67">
        <v>75075</v>
      </c>
      <c r="F67" s="25">
        <v>-5.0000666000665989E-3</v>
      </c>
      <c r="G67" s="26">
        <v>-375.37999999999994</v>
      </c>
      <c r="H67" s="31">
        <v>0</v>
      </c>
    </row>
    <row r="68" spans="3:8" x14ac:dyDescent="0.45">
      <c r="C68" s="30">
        <v>45864</v>
      </c>
      <c r="D68">
        <v>0</v>
      </c>
      <c r="E68">
        <v>0</v>
      </c>
      <c r="F68" s="25" t="str">
        <v/>
      </c>
      <c r="G68" s="26">
        <v>0</v>
      </c>
      <c r="H68" s="31">
        <v>0</v>
      </c>
    </row>
    <row r="69" spans="3:8" x14ac:dyDescent="0.45">
      <c r="C69" s="30">
        <v>45865</v>
      </c>
      <c r="D69">
        <v>-1.4</v>
      </c>
      <c r="E69">
        <v>280</v>
      </c>
      <c r="F69" s="25">
        <v>-5.0000000000000001E-3</v>
      </c>
      <c r="G69" s="26">
        <v>-1.4</v>
      </c>
      <c r="H69" s="31">
        <v>0</v>
      </c>
    </row>
    <row r="70" spans="3:8" x14ac:dyDescent="0.45">
      <c r="C70" s="30">
        <v>45866</v>
      </c>
      <c r="D70">
        <v>-6.3</v>
      </c>
      <c r="E70">
        <v>1259</v>
      </c>
      <c r="F70" s="25">
        <v>-5.0039714058776807E-3</v>
      </c>
      <c r="G70" s="26">
        <v>-6.3</v>
      </c>
      <c r="H70" s="31">
        <v>0</v>
      </c>
    </row>
    <row r="71" spans="3:8" x14ac:dyDescent="0.45">
      <c r="C71" s="30">
        <v>45867</v>
      </c>
      <c r="D71">
        <v>-690.44</v>
      </c>
      <c r="E71">
        <v>138085</v>
      </c>
      <c r="F71" s="25">
        <v>-5.0001086287431657E-3</v>
      </c>
      <c r="G71" s="26">
        <v>-690.44000000000017</v>
      </c>
      <c r="H71" s="31">
        <v>-1377.43</v>
      </c>
    </row>
    <row r="72" spans="3:8" x14ac:dyDescent="0.45">
      <c r="C72" s="30">
        <v>45868</v>
      </c>
      <c r="D72">
        <v>-176.5</v>
      </c>
      <c r="E72">
        <v>35300</v>
      </c>
      <c r="F72" s="25">
        <v>-5.0000000000000001E-3</v>
      </c>
      <c r="G72" s="26">
        <v>-176.5</v>
      </c>
      <c r="H72" s="31">
        <v>0</v>
      </c>
    </row>
    <row r="73" spans="3:8" x14ac:dyDescent="0.45">
      <c r="C73" s="30">
        <v>45869</v>
      </c>
      <c r="D73">
        <v>-416.75</v>
      </c>
      <c r="E73">
        <v>83350</v>
      </c>
      <c r="F73" s="25">
        <v>-5.0000000000000001E-3</v>
      </c>
      <c r="G73" s="26">
        <v>-416.75</v>
      </c>
      <c r="H73" s="31">
        <v>0</v>
      </c>
    </row>
    <row r="74" spans="3:8" x14ac:dyDescent="0.45">
      <c r="C74" s="30">
        <v>45870</v>
      </c>
      <c r="D74">
        <v>-30.83</v>
      </c>
      <c r="E74">
        <v>6165</v>
      </c>
      <c r="F74" s="25">
        <v>-5.0008110300081097E-3</v>
      </c>
      <c r="G74" s="26">
        <v>-30.83</v>
      </c>
      <c r="H74" s="31">
        <v>0</v>
      </c>
    </row>
    <row r="75" spans="3:8" x14ac:dyDescent="0.45">
      <c r="C75" s="30">
        <v>45871</v>
      </c>
      <c r="D75">
        <v>0</v>
      </c>
      <c r="E75">
        <v>0</v>
      </c>
      <c r="F75" s="25" t="str">
        <v/>
      </c>
      <c r="G75" s="26">
        <v>0</v>
      </c>
      <c r="H75" s="31">
        <v>0</v>
      </c>
    </row>
    <row r="76" spans="3:8" x14ac:dyDescent="0.45">
      <c r="C76" s="30">
        <v>45872</v>
      </c>
      <c r="D76">
        <v>0</v>
      </c>
      <c r="E76">
        <v>0</v>
      </c>
      <c r="F76" s="25" t="str">
        <v/>
      </c>
      <c r="G76" s="26">
        <v>0</v>
      </c>
      <c r="H76" s="31">
        <v>0</v>
      </c>
    </row>
    <row r="77" spans="3:8" x14ac:dyDescent="0.45">
      <c r="C77" s="30">
        <v>45873</v>
      </c>
      <c r="D77">
        <v>-646.31999999999994</v>
      </c>
      <c r="E77">
        <v>129264</v>
      </c>
      <c r="F77" s="25">
        <v>-4.9999999999999992E-3</v>
      </c>
      <c r="G77" s="26">
        <v>-646.31999999999994</v>
      </c>
      <c r="H77" s="31">
        <v>0</v>
      </c>
    </row>
    <row r="78" spans="3:8" x14ac:dyDescent="0.45">
      <c r="C78" s="30">
        <v>45874</v>
      </c>
      <c r="D78">
        <v>-178.88</v>
      </c>
      <c r="E78">
        <v>35775</v>
      </c>
      <c r="F78" s="25">
        <v>-5.0001397624039132E-3</v>
      </c>
      <c r="G78" s="26">
        <v>-178.88</v>
      </c>
      <c r="H78" s="31">
        <v>-1322.2200000000003</v>
      </c>
    </row>
    <row r="79" spans="3:8" x14ac:dyDescent="0.45">
      <c r="C79" s="30">
        <v>45875</v>
      </c>
      <c r="D79">
        <v>-218.56</v>
      </c>
      <c r="E79">
        <v>43711</v>
      </c>
      <c r="F79" s="25">
        <v>-5.000114387682734E-3</v>
      </c>
      <c r="G79" s="26">
        <v>-218.56</v>
      </c>
      <c r="H79" s="31">
        <v>0</v>
      </c>
    </row>
    <row r="80" spans="3:8" x14ac:dyDescent="0.45">
      <c r="C80" s="30">
        <v>45876</v>
      </c>
      <c r="D80">
        <v>-709.67</v>
      </c>
      <c r="E80">
        <v>141933</v>
      </c>
      <c r="F80" s="25">
        <v>-5.0000352278892152E-3</v>
      </c>
      <c r="G80" s="26">
        <v>-709.67</v>
      </c>
      <c r="H80" s="31">
        <v>0</v>
      </c>
    </row>
    <row r="81" spans="3:8" x14ac:dyDescent="0.45">
      <c r="C81" s="30">
        <v>45877</v>
      </c>
      <c r="D81">
        <v>-3.63</v>
      </c>
      <c r="E81">
        <v>725</v>
      </c>
      <c r="F81" s="25">
        <v>-5.006896551724138E-3</v>
      </c>
      <c r="G81" s="26">
        <v>-3.63</v>
      </c>
      <c r="H81" s="31">
        <v>0</v>
      </c>
    </row>
    <row r="82" spans="3:8" x14ac:dyDescent="0.45">
      <c r="C82" s="30">
        <v>45878</v>
      </c>
      <c r="D82">
        <v>-206.6</v>
      </c>
      <c r="E82">
        <v>41320</v>
      </c>
      <c r="F82" s="25">
        <v>-5.0000000000000001E-3</v>
      </c>
      <c r="G82" s="26">
        <v>-206.6</v>
      </c>
      <c r="H82" s="31">
        <v>0</v>
      </c>
    </row>
    <row r="83" spans="3:8" x14ac:dyDescent="0.45">
      <c r="C83" s="30">
        <v>45879</v>
      </c>
      <c r="D83">
        <v>0</v>
      </c>
      <c r="E83">
        <v>0</v>
      </c>
      <c r="F83" s="25" t="str">
        <v/>
      </c>
      <c r="G83" s="26">
        <v>0</v>
      </c>
      <c r="H83" s="31">
        <v>0</v>
      </c>
    </row>
    <row r="84" spans="3:8" x14ac:dyDescent="0.45">
      <c r="C84" s="30">
        <v>45880</v>
      </c>
      <c r="D84">
        <v>-0.64</v>
      </c>
      <c r="E84">
        <v>128</v>
      </c>
      <c r="F84" s="25">
        <v>-5.0000000000000001E-3</v>
      </c>
      <c r="G84" s="26">
        <v>-0.64</v>
      </c>
      <c r="H84" s="31">
        <v>0</v>
      </c>
    </row>
    <row r="85" spans="3:8" x14ac:dyDescent="0.45">
      <c r="C85" s="30">
        <v>45881</v>
      </c>
      <c r="D85">
        <v>-375.92</v>
      </c>
      <c r="E85">
        <v>75184</v>
      </c>
      <c r="F85" s="25">
        <v>-5.0000000000000001E-3</v>
      </c>
      <c r="G85" s="26">
        <v>-375.92</v>
      </c>
      <c r="H85" s="31">
        <v>-1757.06</v>
      </c>
    </row>
    <row r="86" spans="3:8" x14ac:dyDescent="0.45">
      <c r="C86" s="30">
        <v>45882</v>
      </c>
      <c r="D86">
        <v>-419.25</v>
      </c>
      <c r="E86">
        <v>83850</v>
      </c>
      <c r="F86" s="25">
        <v>-5.0000000000000001E-3</v>
      </c>
      <c r="G86" s="26">
        <v>-419.25</v>
      </c>
      <c r="H86" s="31">
        <v>0</v>
      </c>
    </row>
    <row r="87" spans="3:8" x14ac:dyDescent="0.45">
      <c r="C87" s="30">
        <v>45883</v>
      </c>
      <c r="D87">
        <v>-1079.6300000000001</v>
      </c>
      <c r="E87">
        <v>215925</v>
      </c>
      <c r="F87" s="25">
        <v>-5.000023156188492E-3</v>
      </c>
      <c r="G87" s="26">
        <v>-1079.6300000000001</v>
      </c>
      <c r="H87" s="31">
        <v>0</v>
      </c>
    </row>
    <row r="88" spans="3:8" x14ac:dyDescent="0.45">
      <c r="C88" s="30">
        <v>45884</v>
      </c>
      <c r="D88">
        <v>-158.05000000000001</v>
      </c>
      <c r="E88">
        <v>31610</v>
      </c>
      <c r="F88" s="25">
        <v>-5.0000000000000001E-3</v>
      </c>
      <c r="G88" s="26">
        <v>-158.05000000000001</v>
      </c>
      <c r="H88" s="31">
        <v>0</v>
      </c>
    </row>
    <row r="89" spans="3:8" x14ac:dyDescent="0.45">
      <c r="C89" s="30">
        <v>45885</v>
      </c>
      <c r="D89">
        <v>-432</v>
      </c>
      <c r="E89">
        <v>86400</v>
      </c>
      <c r="F89" s="25">
        <v>-5.0000000000000001E-3</v>
      </c>
      <c r="G89" s="26">
        <v>-432</v>
      </c>
      <c r="H89" s="31">
        <v>0</v>
      </c>
    </row>
    <row r="90" spans="3:8" x14ac:dyDescent="0.45">
      <c r="C90" s="30">
        <v>45886</v>
      </c>
      <c r="D90">
        <v>-426.25</v>
      </c>
      <c r="E90">
        <v>85250</v>
      </c>
      <c r="F90" s="25">
        <v>-5.0000000000000001E-3</v>
      </c>
      <c r="G90" s="26">
        <v>-426.25</v>
      </c>
      <c r="H90" s="31">
        <v>0</v>
      </c>
    </row>
    <row r="91" spans="3:8" x14ac:dyDescent="0.45">
      <c r="C91" s="30">
        <v>45887</v>
      </c>
      <c r="D91">
        <v>-25</v>
      </c>
      <c r="E91">
        <v>5000</v>
      </c>
      <c r="F91" s="25">
        <v>-5.0000000000000001E-3</v>
      </c>
      <c r="G91" s="26">
        <v>-25</v>
      </c>
      <c r="H91" s="31">
        <v>0</v>
      </c>
    </row>
    <row r="92" spans="3:8" x14ac:dyDescent="0.45">
      <c r="C92" s="30">
        <v>45888</v>
      </c>
      <c r="D92">
        <v>-854.45</v>
      </c>
      <c r="E92">
        <v>170890</v>
      </c>
      <c r="F92" s="25">
        <v>-5.0000000000000001E-3</v>
      </c>
      <c r="G92" s="26">
        <v>-854.45</v>
      </c>
      <c r="H92" s="31">
        <v>-2240.09</v>
      </c>
    </row>
    <row r="93" spans="3:8" x14ac:dyDescent="0.45">
      <c r="C93" s="30">
        <v>45889</v>
      </c>
      <c r="D93">
        <v>-68.349999999999994</v>
      </c>
      <c r="E93">
        <v>13670</v>
      </c>
      <c r="F93" s="25">
        <v>-4.9999999999999992E-3</v>
      </c>
      <c r="G93" s="26">
        <v>-68.349999999999994</v>
      </c>
      <c r="H93" s="31">
        <v>0</v>
      </c>
    </row>
    <row r="94" spans="3:8" x14ac:dyDescent="0.45">
      <c r="C94" s="30">
        <v>45890</v>
      </c>
      <c r="D94">
        <v>-197.25</v>
      </c>
      <c r="E94">
        <v>39450</v>
      </c>
      <c r="F94" s="25">
        <v>-5.0000000000000001E-3</v>
      </c>
      <c r="G94" s="26">
        <v>-197.25</v>
      </c>
      <c r="H94" s="31">
        <v>0</v>
      </c>
    </row>
    <row r="95" spans="3:8" x14ac:dyDescent="0.45">
      <c r="C95" s="30">
        <v>45891</v>
      </c>
      <c r="D95">
        <v>-9.8000000000000007</v>
      </c>
      <c r="E95">
        <v>1960</v>
      </c>
      <c r="F95" s="25">
        <v>-5.0000000000000001E-3</v>
      </c>
      <c r="G95" s="26">
        <v>-9.8000000000000007</v>
      </c>
      <c r="H95" s="31">
        <v>0</v>
      </c>
    </row>
    <row r="96" spans="3:8" x14ac:dyDescent="0.45">
      <c r="C96" s="30">
        <v>45892</v>
      </c>
      <c r="D96">
        <v>0</v>
      </c>
      <c r="E96">
        <v>0</v>
      </c>
      <c r="F96" s="25" t="str">
        <v/>
      </c>
      <c r="G96" s="26">
        <v>0</v>
      </c>
      <c r="H96" s="31">
        <v>0</v>
      </c>
    </row>
    <row r="97" spans="3:8" x14ac:dyDescent="0.45">
      <c r="C97" s="30">
        <v>45893</v>
      </c>
      <c r="D97">
        <v>0</v>
      </c>
      <c r="E97">
        <v>0</v>
      </c>
      <c r="F97" s="25" t="str">
        <v/>
      </c>
      <c r="G97" s="26">
        <v>0</v>
      </c>
      <c r="H97" s="31">
        <v>0</v>
      </c>
    </row>
    <row r="98" spans="3:8" x14ac:dyDescent="0.45">
      <c r="C98" s="30">
        <v>45894</v>
      </c>
      <c r="D98">
        <v>-97.7</v>
      </c>
      <c r="E98">
        <v>19540</v>
      </c>
      <c r="F98" s="25">
        <v>-5.0000000000000001E-3</v>
      </c>
      <c r="G98" s="26">
        <v>-97.700000000000017</v>
      </c>
      <c r="H98" s="31">
        <v>0</v>
      </c>
    </row>
    <row r="99" spans="3:8" x14ac:dyDescent="0.45">
      <c r="C99" s="30">
        <v>45895</v>
      </c>
      <c r="D99">
        <v>-131.79</v>
      </c>
      <c r="E99">
        <v>26357.599999999999</v>
      </c>
      <c r="F99" s="25">
        <v>-5.0000758794427414E-3</v>
      </c>
      <c r="G99" s="26">
        <v>-131.79000000000002</v>
      </c>
      <c r="H99" s="31">
        <v>-2013.1</v>
      </c>
    </row>
    <row r="100" spans="3:8" x14ac:dyDescent="0.45">
      <c r="C100" s="30">
        <v>45896</v>
      </c>
      <c r="D100">
        <v>-582.56000000000006</v>
      </c>
      <c r="E100">
        <v>116511</v>
      </c>
      <c r="F100" s="25">
        <v>-5.0000429144029324E-3</v>
      </c>
      <c r="G100" s="26">
        <v>-582.56000000000006</v>
      </c>
      <c r="H100" s="31">
        <v>0</v>
      </c>
    </row>
    <row r="101" spans="3:8" x14ac:dyDescent="0.45">
      <c r="C101" s="30">
        <v>45897</v>
      </c>
      <c r="D101">
        <v>-335</v>
      </c>
      <c r="E101">
        <v>67000</v>
      </c>
      <c r="F101" s="25">
        <v>-5.0000000000000001E-3</v>
      </c>
      <c r="G101" s="26">
        <v>-335</v>
      </c>
      <c r="H101" s="31">
        <v>0</v>
      </c>
    </row>
    <row r="102" spans="3:8" x14ac:dyDescent="0.45">
      <c r="C102" s="30">
        <v>45898</v>
      </c>
      <c r="D102">
        <v>-0.75</v>
      </c>
      <c r="E102">
        <v>150</v>
      </c>
      <c r="F102" s="25">
        <v>-5.0000000000000001E-3</v>
      </c>
      <c r="G102" s="26">
        <v>-0.75</v>
      </c>
      <c r="H102" s="31">
        <v>0</v>
      </c>
    </row>
    <row r="103" spans="3:8" x14ac:dyDescent="0.45">
      <c r="C103" s="30">
        <v>45899</v>
      </c>
      <c r="D103">
        <v>0</v>
      </c>
      <c r="E103">
        <v>0</v>
      </c>
      <c r="F103" s="25" t="str">
        <v/>
      </c>
      <c r="G103" s="26">
        <v>0</v>
      </c>
      <c r="H103" s="31">
        <v>0</v>
      </c>
    </row>
    <row r="104" spans="3:8" x14ac:dyDescent="0.45">
      <c r="C104" s="30">
        <v>45900</v>
      </c>
      <c r="D104">
        <v>0</v>
      </c>
      <c r="E104">
        <v>0</v>
      </c>
      <c r="F104" s="25" t="str">
        <v/>
      </c>
      <c r="G104" s="26">
        <v>0</v>
      </c>
      <c r="H104" s="31">
        <v>0</v>
      </c>
    </row>
    <row r="105" spans="3:8" x14ac:dyDescent="0.45">
      <c r="C105" s="30">
        <v>45901</v>
      </c>
      <c r="D105">
        <v>-168.5</v>
      </c>
      <c r="E105">
        <v>33700</v>
      </c>
      <c r="F105" s="25">
        <v>-5.0000000000000001E-3</v>
      </c>
      <c r="G105" s="26">
        <v>-168.5</v>
      </c>
      <c r="H105" s="31">
        <v>0</v>
      </c>
    </row>
    <row r="106" spans="3:8" x14ac:dyDescent="0.45">
      <c r="C106" s="30">
        <v>45902</v>
      </c>
      <c r="D106">
        <v>-54.88</v>
      </c>
      <c r="E106">
        <v>10976</v>
      </c>
      <c r="F106" s="25">
        <v>-5.0000000000000001E-3</v>
      </c>
      <c r="G106" s="26">
        <v>-54.88</v>
      </c>
      <c r="H106" s="31">
        <v>-1147.0499999999997</v>
      </c>
    </row>
    <row r="107" spans="3:8" x14ac:dyDescent="0.45">
      <c r="C107" s="30">
        <v>45903</v>
      </c>
      <c r="D107">
        <v>-716.1</v>
      </c>
      <c r="E107">
        <v>143218</v>
      </c>
      <c r="F107" s="25">
        <v>-5.0000698236255222E-3</v>
      </c>
      <c r="G107" s="26">
        <v>-716.09999999999991</v>
      </c>
      <c r="H107" s="31">
        <v>0</v>
      </c>
    </row>
    <row r="108" spans="3:8" x14ac:dyDescent="0.45">
      <c r="C108" s="30">
        <v>45904</v>
      </c>
      <c r="D108">
        <v>-47.21</v>
      </c>
      <c r="E108">
        <v>9440</v>
      </c>
      <c r="F108" s="25">
        <v>-5.0010593220338982E-3</v>
      </c>
      <c r="G108" s="26">
        <v>-47.21</v>
      </c>
      <c r="H108" s="31">
        <v>0</v>
      </c>
    </row>
    <row r="109" spans="3:8" x14ac:dyDescent="0.45">
      <c r="C109" s="30">
        <v>45905</v>
      </c>
      <c r="D109">
        <v>-396.44</v>
      </c>
      <c r="E109">
        <v>79285</v>
      </c>
      <c r="F109" s="25">
        <v>-5.0001891908936121E-3</v>
      </c>
      <c r="G109" s="26">
        <v>-396.44</v>
      </c>
      <c r="H109" s="31">
        <v>0</v>
      </c>
    </row>
    <row r="110" spans="3:8" x14ac:dyDescent="0.45">
      <c r="C110" s="30">
        <v>45906</v>
      </c>
      <c r="D110">
        <v>0</v>
      </c>
      <c r="E110">
        <v>0</v>
      </c>
      <c r="F110" s="25" t="str">
        <v/>
      </c>
      <c r="G110" s="26">
        <v>0</v>
      </c>
      <c r="H110" s="31">
        <v>0</v>
      </c>
    </row>
    <row r="111" spans="3:8" x14ac:dyDescent="0.45">
      <c r="C111" s="30">
        <v>45907</v>
      </c>
      <c r="D111">
        <v>0</v>
      </c>
      <c r="E111">
        <v>0</v>
      </c>
      <c r="F111" s="25" t="str">
        <v/>
      </c>
      <c r="G111" s="26">
        <v>0</v>
      </c>
      <c r="H111" s="31">
        <v>0</v>
      </c>
    </row>
    <row r="112" spans="3:8" x14ac:dyDescent="0.45">
      <c r="C112" s="30">
        <v>45908</v>
      </c>
      <c r="D112">
        <v>-72.430000000000007</v>
      </c>
      <c r="E112">
        <v>15485</v>
      </c>
      <c r="F112" s="25">
        <v>-4.6774297707458832E-3</v>
      </c>
      <c r="G112" s="26">
        <v>-72.430000000000007</v>
      </c>
      <c r="H112" s="31">
        <v>0</v>
      </c>
    </row>
    <row r="113" spans="3:8" x14ac:dyDescent="0.45">
      <c r="C113" s="30">
        <v>45909</v>
      </c>
      <c r="D113">
        <v>-296.5</v>
      </c>
      <c r="E113">
        <v>59300</v>
      </c>
      <c r="F113" s="25">
        <v>-5.0000000000000001E-3</v>
      </c>
      <c r="G113" s="26">
        <v>-296.5</v>
      </c>
      <c r="H113" s="31">
        <v>-1383.8799999999999</v>
      </c>
    </row>
    <row r="114" spans="3:8" x14ac:dyDescent="0.45">
      <c r="C114" s="30">
        <v>45910</v>
      </c>
      <c r="D114">
        <v>-397.42</v>
      </c>
      <c r="E114">
        <v>79483</v>
      </c>
      <c r="F114" s="25">
        <v>-5.0000629065334729E-3</v>
      </c>
      <c r="G114" s="26">
        <v>-397.41999999999996</v>
      </c>
      <c r="H114" s="31">
        <v>0</v>
      </c>
    </row>
    <row r="115" spans="3:8" x14ac:dyDescent="0.45">
      <c r="C115" s="30">
        <v>45911</v>
      </c>
      <c r="D115">
        <v>-1.43</v>
      </c>
      <c r="E115">
        <v>285</v>
      </c>
      <c r="F115" s="25">
        <v>-5.0175438596491229E-3</v>
      </c>
      <c r="G115" s="26">
        <v>-1.43</v>
      </c>
      <c r="H115" s="31">
        <v>0</v>
      </c>
    </row>
    <row r="116" spans="3:8" x14ac:dyDescent="0.45">
      <c r="C116" s="30">
        <v>45912</v>
      </c>
      <c r="D116">
        <v>-509.25</v>
      </c>
      <c r="E116">
        <v>101850</v>
      </c>
      <c r="F116" s="25">
        <v>-5.0000000000000001E-3</v>
      </c>
      <c r="G116" s="26">
        <v>-509.25</v>
      </c>
      <c r="H116" s="31">
        <v>0</v>
      </c>
    </row>
    <row r="117" spans="3:8" x14ac:dyDescent="0.45">
      <c r="C117" s="30">
        <v>45913</v>
      </c>
      <c r="D117">
        <v>-60.4</v>
      </c>
      <c r="E117">
        <v>12080</v>
      </c>
      <c r="F117" s="25">
        <v>-5.0000000000000001E-3</v>
      </c>
      <c r="G117" s="26">
        <v>-60.4</v>
      </c>
      <c r="H117" s="31">
        <v>0</v>
      </c>
    </row>
    <row r="118" spans="3:8" x14ac:dyDescent="0.45">
      <c r="C118" s="30">
        <v>45914</v>
      </c>
      <c r="D118">
        <v>0</v>
      </c>
      <c r="E118">
        <v>0</v>
      </c>
      <c r="F118" s="25" t="str">
        <v/>
      </c>
      <c r="G118" s="26">
        <v>0</v>
      </c>
      <c r="H118" s="31">
        <v>0</v>
      </c>
    </row>
    <row r="119" spans="3:8" x14ac:dyDescent="0.45">
      <c r="C119" s="30">
        <v>45915</v>
      </c>
      <c r="D119">
        <v>-488.4</v>
      </c>
      <c r="E119">
        <v>97680</v>
      </c>
      <c r="F119" s="25">
        <v>-5.0000000000000001E-3</v>
      </c>
      <c r="G119" s="26">
        <v>-488.4</v>
      </c>
      <c r="H119" s="31">
        <v>0</v>
      </c>
    </row>
    <row r="120" spans="3:8" x14ac:dyDescent="0.45">
      <c r="C120" s="30">
        <v>45916</v>
      </c>
      <c r="D120">
        <v>-1964.44</v>
      </c>
      <c r="E120">
        <v>392888</v>
      </c>
      <c r="F120" s="25">
        <v>-5.0000000000000001E-3</v>
      </c>
      <c r="G120" s="26">
        <v>-1964.44</v>
      </c>
      <c r="H120" s="31">
        <v>-1277.0299999999997</v>
      </c>
    </row>
    <row r="121" spans="3:8" x14ac:dyDescent="0.45">
      <c r="C121" s="30">
        <v>45917</v>
      </c>
      <c r="D121">
        <v>-641.95000000000005</v>
      </c>
      <c r="E121">
        <v>128390</v>
      </c>
      <c r="F121" s="25">
        <v>-5.0000000000000001E-3</v>
      </c>
      <c r="G121" s="26">
        <v>-641.95000000000005</v>
      </c>
      <c r="H121" s="31">
        <v>0</v>
      </c>
    </row>
    <row r="122" spans="3:8" x14ac:dyDescent="0.45">
      <c r="C122" s="30">
        <v>45918</v>
      </c>
      <c r="D122">
        <v>-292.43</v>
      </c>
      <c r="E122">
        <v>58485</v>
      </c>
      <c r="F122" s="25">
        <v>-5.0000854920064976E-3</v>
      </c>
      <c r="G122" s="26">
        <v>-292.43</v>
      </c>
      <c r="H122" s="31">
        <v>0</v>
      </c>
    </row>
    <row r="123" spans="3:8" x14ac:dyDescent="0.45">
      <c r="C123" s="30">
        <v>45919</v>
      </c>
      <c r="D123">
        <v>-868.09</v>
      </c>
      <c r="E123">
        <v>173618</v>
      </c>
      <c r="F123" s="25">
        <v>-5.0000000000000001E-3</v>
      </c>
      <c r="G123" s="26">
        <v>-868.09</v>
      </c>
      <c r="H123" s="31">
        <v>0</v>
      </c>
    </row>
    <row r="124" spans="3:8" x14ac:dyDescent="0.45">
      <c r="C124" s="30">
        <v>45920</v>
      </c>
      <c r="D124">
        <v>-249.25</v>
      </c>
      <c r="E124">
        <v>49850</v>
      </c>
      <c r="F124" s="25">
        <v>-5.0000000000000001E-3</v>
      </c>
      <c r="G124" s="26">
        <v>-249.25</v>
      </c>
      <c r="H124" s="31">
        <v>0</v>
      </c>
    </row>
    <row r="125" spans="3:8" x14ac:dyDescent="0.45">
      <c r="C125" s="30">
        <v>45921</v>
      </c>
      <c r="D125">
        <v>0</v>
      </c>
      <c r="E125">
        <v>0</v>
      </c>
      <c r="F125" s="25" t="str">
        <v/>
      </c>
      <c r="G125" s="26">
        <v>0</v>
      </c>
      <c r="H125" s="31">
        <v>0</v>
      </c>
    </row>
    <row r="126" spans="3:8" x14ac:dyDescent="0.45">
      <c r="C126" s="30">
        <v>45922</v>
      </c>
      <c r="D126">
        <v>-3772.06</v>
      </c>
      <c r="E126">
        <v>754425</v>
      </c>
      <c r="F126" s="25">
        <v>-4.9999138416674952E-3</v>
      </c>
      <c r="G126" s="26">
        <v>-3772.0599999999995</v>
      </c>
      <c r="H126" s="31">
        <v>0</v>
      </c>
    </row>
    <row r="127" spans="3:8" x14ac:dyDescent="0.45">
      <c r="C127" s="30">
        <v>45923</v>
      </c>
      <c r="D127">
        <v>-399.17999999999995</v>
      </c>
      <c r="E127">
        <v>79835</v>
      </c>
      <c r="F127" s="25">
        <v>-5.0000626291726684E-3</v>
      </c>
      <c r="G127" s="26">
        <v>-399.17999999999995</v>
      </c>
      <c r="H127" s="31">
        <v>-4315.7099999999991</v>
      </c>
    </row>
    <row r="128" spans="3:8" x14ac:dyDescent="0.45">
      <c r="C128" s="30">
        <v>45924</v>
      </c>
      <c r="D128">
        <v>-3397.04</v>
      </c>
      <c r="E128">
        <v>679407.5</v>
      </c>
      <c r="F128" s="25">
        <v>-5.0000036796767769E-3</v>
      </c>
      <c r="G128" s="26">
        <v>-3397.0400000000004</v>
      </c>
      <c r="H128" s="31">
        <v>0</v>
      </c>
    </row>
    <row r="129" spans="3:8" x14ac:dyDescent="0.45">
      <c r="C129" s="30">
        <v>45925</v>
      </c>
      <c r="D129">
        <v>-700</v>
      </c>
      <c r="E129">
        <v>140000</v>
      </c>
      <c r="F129" s="25">
        <v>-5.0000000000000001E-3</v>
      </c>
      <c r="G129" s="26">
        <v>-700</v>
      </c>
      <c r="H129" s="31">
        <v>0</v>
      </c>
    </row>
    <row r="130" spans="3:8" x14ac:dyDescent="0.45">
      <c r="C130" s="30">
        <v>45926</v>
      </c>
      <c r="D130">
        <v>-1894.6800000000003</v>
      </c>
      <c r="E130">
        <v>378935</v>
      </c>
      <c r="F130" s="25">
        <v>-5.000013194875111E-3</v>
      </c>
      <c r="G130" s="26">
        <v>-1894.6800000000003</v>
      </c>
      <c r="H130" s="31">
        <v>0</v>
      </c>
    </row>
    <row r="131" spans="3:8" x14ac:dyDescent="0.45">
      <c r="C131" s="30">
        <v>45927</v>
      </c>
      <c r="D131">
        <v>-306.43</v>
      </c>
      <c r="E131">
        <v>61285</v>
      </c>
      <c r="F131" s="25">
        <v>-5.0000815860324717E-3</v>
      </c>
      <c r="G131" s="26">
        <v>-306.43</v>
      </c>
      <c r="H131" s="31">
        <v>0</v>
      </c>
    </row>
    <row r="132" spans="3:8" x14ac:dyDescent="0.45">
      <c r="C132" s="30">
        <v>45928</v>
      </c>
      <c r="D132">
        <v>-133.5</v>
      </c>
      <c r="E132">
        <v>26700</v>
      </c>
      <c r="F132" s="25">
        <v>-5.0000000000000001E-3</v>
      </c>
      <c r="G132" s="26">
        <v>-133.5</v>
      </c>
      <c r="H132" s="31">
        <v>0</v>
      </c>
    </row>
    <row r="133" spans="3:8" x14ac:dyDescent="0.45">
      <c r="C133" s="30">
        <v>45929</v>
      </c>
      <c r="D133">
        <v>-1062.27</v>
      </c>
      <c r="E133">
        <v>212453</v>
      </c>
      <c r="F133" s="25">
        <v>-5.0000235346170678E-3</v>
      </c>
      <c r="G133" s="26">
        <v>-1062.27</v>
      </c>
      <c r="H133" s="31">
        <v>0</v>
      </c>
    </row>
    <row r="134" spans="3:8" x14ac:dyDescent="0.45">
      <c r="C134" s="30">
        <v>45930</v>
      </c>
      <c r="D134">
        <v>-558.61</v>
      </c>
      <c r="E134">
        <v>111720</v>
      </c>
      <c r="F134" s="25">
        <v>-5.0000895094880057E-3</v>
      </c>
      <c r="G134" s="26">
        <v>-558.6099999999999</v>
      </c>
      <c r="H134" s="31">
        <v>-10412.210000000001</v>
      </c>
    </row>
    <row r="135" spans="3:8" x14ac:dyDescent="0.45">
      <c r="C135" s="30">
        <v>45931</v>
      </c>
      <c r="D135">
        <v>-577.82999999999993</v>
      </c>
      <c r="E135">
        <v>115565</v>
      </c>
      <c r="F135" s="25">
        <v>-5.0000432656946304E-3</v>
      </c>
      <c r="G135" s="26">
        <v>-577.82999999999993</v>
      </c>
      <c r="H135" s="31">
        <v>0</v>
      </c>
    </row>
    <row r="136" spans="3:8" x14ac:dyDescent="0.45">
      <c r="C136" s="30">
        <v>45932</v>
      </c>
      <c r="D136">
        <v>-289.17999999999995</v>
      </c>
      <c r="E136">
        <v>57835</v>
      </c>
      <c r="F136" s="25">
        <v>-5.0000864528399747E-3</v>
      </c>
      <c r="G136" s="26">
        <v>-289.17999999999995</v>
      </c>
      <c r="H136" s="31">
        <v>0</v>
      </c>
    </row>
    <row r="137" spans="3:8" x14ac:dyDescent="0.45">
      <c r="C137" s="30">
        <v>45933</v>
      </c>
      <c r="D137">
        <v>-1006.6700000000001</v>
      </c>
      <c r="E137">
        <v>201334</v>
      </c>
      <c r="F137" s="25">
        <v>-5.0000000000000001E-3</v>
      </c>
      <c r="G137" s="26">
        <v>-1006.6700000000002</v>
      </c>
      <c r="H137" s="31">
        <v>0</v>
      </c>
    </row>
    <row r="138" spans="3:8" x14ac:dyDescent="0.45">
      <c r="C138" s="30">
        <v>45934</v>
      </c>
      <c r="D138">
        <v>0</v>
      </c>
      <c r="E138">
        <v>0</v>
      </c>
      <c r="F138" s="25" t="str">
        <v/>
      </c>
      <c r="G138" s="26">
        <v>0</v>
      </c>
      <c r="H138" s="31">
        <v>0</v>
      </c>
    </row>
    <row r="139" spans="3:8" x14ac:dyDescent="0.45">
      <c r="C139" s="30">
        <v>45935</v>
      </c>
      <c r="D139">
        <v>0</v>
      </c>
      <c r="E139">
        <v>0</v>
      </c>
      <c r="F139" s="25" t="str">
        <v/>
      </c>
      <c r="G139" s="26">
        <v>0</v>
      </c>
      <c r="H139" s="31">
        <v>0</v>
      </c>
    </row>
    <row r="140" spans="3:8" x14ac:dyDescent="0.45">
      <c r="C140" s="30">
        <v>45936</v>
      </c>
      <c r="D140">
        <v>-333.56</v>
      </c>
      <c r="E140">
        <v>71665</v>
      </c>
      <c r="F140" s="25">
        <v>-4.6544338240424197E-3</v>
      </c>
      <c r="G140" s="26">
        <v>-333.56</v>
      </c>
      <c r="H140" s="31">
        <v>0</v>
      </c>
    </row>
    <row r="141" spans="3:8" x14ac:dyDescent="0.45">
      <c r="C141" s="30">
        <v>45937</v>
      </c>
      <c r="D141">
        <v>-6.6</v>
      </c>
      <c r="E141">
        <v>1650</v>
      </c>
      <c r="F141" s="25">
        <v>-4.0000000000000001E-3</v>
      </c>
      <c r="G141" s="26">
        <v>-6.5999999999999988</v>
      </c>
      <c r="H141" s="31">
        <v>-3934.4900000000007</v>
      </c>
    </row>
    <row r="142" spans="3:8" x14ac:dyDescent="0.45">
      <c r="C142" s="30">
        <v>45938</v>
      </c>
      <c r="D142">
        <v>-221.44000000000003</v>
      </c>
      <c r="E142">
        <v>55360</v>
      </c>
      <c r="F142" s="25">
        <v>-4.0000000000000001E-3</v>
      </c>
      <c r="G142" s="26">
        <v>-221.44000000000005</v>
      </c>
      <c r="H142" s="31">
        <v>0</v>
      </c>
    </row>
    <row r="143" spans="3:8" x14ac:dyDescent="0.45">
      <c r="C143" s="30">
        <v>45939</v>
      </c>
      <c r="D143">
        <v>-8.92</v>
      </c>
      <c r="E143">
        <v>2230</v>
      </c>
      <c r="F143" s="25">
        <v>-4.0000000000000001E-3</v>
      </c>
      <c r="G143" s="26">
        <v>-8.92</v>
      </c>
      <c r="H143" s="31">
        <v>0</v>
      </c>
    </row>
    <row r="144" spans="3:8" x14ac:dyDescent="0.45">
      <c r="C144" s="30">
        <v>45940</v>
      </c>
      <c r="D144">
        <v>-221.22</v>
      </c>
      <c r="E144">
        <v>55305</v>
      </c>
      <c r="F144" s="25">
        <v>-4.0000000000000001E-3</v>
      </c>
      <c r="G144" s="26">
        <v>-221.22</v>
      </c>
      <c r="H144" s="31">
        <v>0</v>
      </c>
    </row>
    <row r="145" spans="3:8" x14ac:dyDescent="0.45">
      <c r="C145" s="30">
        <v>45941</v>
      </c>
      <c r="D145">
        <v>-70.400000000000006</v>
      </c>
      <c r="E145">
        <v>80950</v>
      </c>
      <c r="F145" s="25">
        <v>-8.6967263743051271E-4</v>
      </c>
      <c r="G145" s="26">
        <v>-70.400000000000006</v>
      </c>
      <c r="H145" s="31">
        <v>0</v>
      </c>
    </row>
    <row r="146" spans="3:8" x14ac:dyDescent="0.45">
      <c r="C146" s="30">
        <v>45942</v>
      </c>
      <c r="D146">
        <v>0</v>
      </c>
      <c r="E146">
        <v>0</v>
      </c>
      <c r="F146" s="25" t="str">
        <v/>
      </c>
      <c r="G146" s="26">
        <v>0</v>
      </c>
      <c r="H146" s="31">
        <v>0</v>
      </c>
    </row>
    <row r="147" spans="3:8" x14ac:dyDescent="0.45">
      <c r="C147" s="30">
        <v>45943</v>
      </c>
      <c r="D147">
        <v>-196.62</v>
      </c>
      <c r="E147">
        <v>49154</v>
      </c>
      <c r="F147" s="25">
        <v>-4.0000813768970994E-3</v>
      </c>
      <c r="G147" s="26">
        <v>-196.62</v>
      </c>
      <c r="H147" s="31">
        <v>0</v>
      </c>
    </row>
    <row r="148" spans="3:8" x14ac:dyDescent="0.45">
      <c r="C148" s="30">
        <v>45944</v>
      </c>
      <c r="D148">
        <v>-14.96</v>
      </c>
      <c r="E148">
        <v>3740</v>
      </c>
      <c r="F148" s="25">
        <v>-4.0000000000000001E-3</v>
      </c>
      <c r="G148" s="26">
        <v>-14.96</v>
      </c>
      <c r="H148" s="31">
        <v>-570.52</v>
      </c>
    </row>
    <row r="149" spans="3:8" x14ac:dyDescent="0.45">
      <c r="C149" s="30">
        <v>45945</v>
      </c>
      <c r="D149">
        <v>-162.5</v>
      </c>
      <c r="E149">
        <v>40625</v>
      </c>
      <c r="F149" s="25">
        <v>-4.0000000000000001E-3</v>
      </c>
      <c r="G149" s="26">
        <v>-162.50000000000003</v>
      </c>
      <c r="H149" s="31">
        <v>0</v>
      </c>
    </row>
    <row r="150" spans="3:8" x14ac:dyDescent="0.45">
      <c r="C150" s="30">
        <v>45946</v>
      </c>
      <c r="D150">
        <v>-118.78</v>
      </c>
      <c r="E150">
        <v>29695</v>
      </c>
      <c r="F150" s="25">
        <v>-4.0000000000000001E-3</v>
      </c>
      <c r="G150" s="26">
        <v>-118.78</v>
      </c>
      <c r="H150" s="31">
        <v>0</v>
      </c>
    </row>
    <row r="151" spans="3:8" x14ac:dyDescent="0.45">
      <c r="C151" s="30">
        <v>45947</v>
      </c>
      <c r="D151">
        <v>-277.72000000000003</v>
      </c>
      <c r="E151">
        <v>69430</v>
      </c>
      <c r="F151" s="25">
        <v>-4.0000000000000001E-3</v>
      </c>
      <c r="G151" s="26">
        <v>-277.72000000000003</v>
      </c>
      <c r="H151" s="31">
        <v>0</v>
      </c>
    </row>
    <row r="152" spans="3:8" x14ac:dyDescent="0.45">
      <c r="C152" s="30">
        <v>45948</v>
      </c>
      <c r="D152">
        <v>0</v>
      </c>
      <c r="E152">
        <v>0</v>
      </c>
      <c r="F152" s="25" t="str">
        <v/>
      </c>
      <c r="G152" s="26">
        <v>0</v>
      </c>
      <c r="H152" s="31">
        <v>0</v>
      </c>
    </row>
    <row r="153" spans="3:8" x14ac:dyDescent="0.45">
      <c r="C153" s="30">
        <v>45949</v>
      </c>
      <c r="D153">
        <v>-28.4</v>
      </c>
      <c r="E153">
        <v>7100</v>
      </c>
      <c r="F153" s="25">
        <v>-4.0000000000000001E-3</v>
      </c>
      <c r="G153" s="26">
        <v>-28.4</v>
      </c>
      <c r="H153" s="31">
        <v>0</v>
      </c>
    </row>
    <row r="154" spans="3:8" x14ac:dyDescent="0.45">
      <c r="C154" s="30">
        <v>45950</v>
      </c>
      <c r="D154">
        <v>0</v>
      </c>
      <c r="E154">
        <v>0</v>
      </c>
      <c r="F154" s="25" t="str">
        <v/>
      </c>
      <c r="G154" s="26">
        <v>0</v>
      </c>
      <c r="H154" s="31">
        <v>0</v>
      </c>
    </row>
    <row r="155" spans="3:8" x14ac:dyDescent="0.45">
      <c r="C155" s="30">
        <v>45951</v>
      </c>
      <c r="D155">
        <v>0</v>
      </c>
      <c r="E155">
        <v>0</v>
      </c>
      <c r="F155" s="25" t="str">
        <v/>
      </c>
      <c r="G155" s="26">
        <v>0</v>
      </c>
      <c r="H155" s="31">
        <v>-1062.1999999999998</v>
      </c>
    </row>
    <row r="156" spans="3:8" x14ac:dyDescent="0.45">
      <c r="C156" s="30">
        <v>45952</v>
      </c>
      <c r="D156">
        <v>-390</v>
      </c>
      <c r="E156">
        <v>97500</v>
      </c>
      <c r="F156" s="25">
        <v>-4.0000000000000001E-3</v>
      </c>
      <c r="G156" s="26">
        <v>-390</v>
      </c>
      <c r="H156" s="31">
        <v>0</v>
      </c>
    </row>
    <row r="157" spans="3:8" x14ac:dyDescent="0.45">
      <c r="C157" s="30">
        <v>45953</v>
      </c>
      <c r="D157">
        <v>-388.6</v>
      </c>
      <c r="E157">
        <v>97150</v>
      </c>
      <c r="F157" s="25">
        <v>-4.0000000000000001E-3</v>
      </c>
      <c r="G157" s="26">
        <v>-388.6</v>
      </c>
      <c r="H157" s="31">
        <v>0</v>
      </c>
    </row>
    <row r="158" spans="3:8" x14ac:dyDescent="0.45">
      <c r="C158" s="30">
        <v>45954</v>
      </c>
      <c r="D158">
        <v>-368.46</v>
      </c>
      <c r="E158">
        <v>92115</v>
      </c>
      <c r="F158" s="25">
        <v>-4.0000000000000001E-3</v>
      </c>
      <c r="G158" s="26">
        <v>-368.46</v>
      </c>
      <c r="H158" s="31">
        <v>0</v>
      </c>
    </row>
    <row r="159" spans="3:8" x14ac:dyDescent="0.45">
      <c r="C159" s="30">
        <v>45955</v>
      </c>
      <c r="D159">
        <v>0</v>
      </c>
      <c r="E159">
        <v>0</v>
      </c>
      <c r="F159" s="25" t="str">
        <v/>
      </c>
      <c r="G159" s="26">
        <v>0</v>
      </c>
      <c r="H159" s="31">
        <v>0</v>
      </c>
    </row>
    <row r="160" spans="3:8" x14ac:dyDescent="0.45">
      <c r="C160" s="30">
        <v>45956</v>
      </c>
      <c r="D160">
        <v>0</v>
      </c>
      <c r="E160">
        <v>0</v>
      </c>
      <c r="F160" s="25" t="str">
        <v/>
      </c>
      <c r="G160" s="26">
        <v>0</v>
      </c>
      <c r="H160" s="31">
        <v>0</v>
      </c>
    </row>
    <row r="161" spans="3:8" x14ac:dyDescent="0.45">
      <c r="C161" s="30">
        <v>45957</v>
      </c>
      <c r="D161">
        <v>-11.4</v>
      </c>
      <c r="E161">
        <v>2850</v>
      </c>
      <c r="F161" s="25">
        <v>-4.0000000000000001E-3</v>
      </c>
      <c r="G161" s="26">
        <v>-11.4</v>
      </c>
      <c r="H161" s="31">
        <v>0</v>
      </c>
    </row>
    <row r="162" spans="3:8" x14ac:dyDescent="0.45">
      <c r="C162" s="32">
        <v>45958</v>
      </c>
      <c r="D162">
        <v>-9.74</v>
      </c>
      <c r="E162">
        <v>2435</v>
      </c>
      <c r="F162" s="25">
        <v>-4.0000000000000001E-3</v>
      </c>
      <c r="G162" s="26">
        <v>-9.7399999999999984</v>
      </c>
      <c r="H162" s="31">
        <v>-1175.4600000000003</v>
      </c>
    </row>
    <row r="163" spans="3:8" x14ac:dyDescent="0.45">
      <c r="C163" s="32">
        <v>45959</v>
      </c>
      <c r="D163">
        <v>-179.96</v>
      </c>
      <c r="E163">
        <v>45490</v>
      </c>
      <c r="F163" s="25">
        <v>-3.9560342932512642E-3</v>
      </c>
      <c r="G163" s="26">
        <v>-179.96</v>
      </c>
      <c r="H163" s="31">
        <v>0</v>
      </c>
    </row>
    <row r="164" spans="3:8" x14ac:dyDescent="0.45">
      <c r="C164" s="32">
        <v>45960</v>
      </c>
      <c r="D164">
        <v>-186.26</v>
      </c>
      <c r="E164">
        <v>46565</v>
      </c>
      <c r="F164" s="25">
        <v>-4.0000000000000001E-3</v>
      </c>
      <c r="G164" s="26">
        <v>-186.26</v>
      </c>
      <c r="H164" s="31">
        <v>0</v>
      </c>
    </row>
    <row r="165" spans="3:8" x14ac:dyDescent="0.45">
      <c r="C165" s="32">
        <v>45961</v>
      </c>
      <c r="D165">
        <v>-200</v>
      </c>
      <c r="E165">
        <v>50000</v>
      </c>
      <c r="F165" s="25">
        <v>-4.0000000000000001E-3</v>
      </c>
      <c r="G165" s="26">
        <v>-200</v>
      </c>
      <c r="H165" s="31">
        <v>0</v>
      </c>
    </row>
    <row r="166" spans="3:8" x14ac:dyDescent="0.45">
      <c r="C166" s="32">
        <v>45962</v>
      </c>
      <c r="D166">
        <v>0</v>
      </c>
      <c r="E166">
        <v>0</v>
      </c>
      <c r="F166" s="25" t="str">
        <v/>
      </c>
      <c r="G166" s="26">
        <v>0</v>
      </c>
      <c r="H166" s="31">
        <v>0</v>
      </c>
    </row>
    <row r="167" spans="3:8" x14ac:dyDescent="0.45">
      <c r="C167" s="32">
        <v>45963</v>
      </c>
      <c r="D167">
        <v>0</v>
      </c>
      <c r="E167">
        <v>0</v>
      </c>
      <c r="F167" s="25" t="str">
        <v/>
      </c>
      <c r="G167" s="26">
        <v>0</v>
      </c>
      <c r="H167" s="31">
        <v>0</v>
      </c>
    </row>
    <row r="168" spans="3:8" x14ac:dyDescent="0.45">
      <c r="C168" s="32">
        <v>45964</v>
      </c>
      <c r="D168">
        <v>-380.8</v>
      </c>
      <c r="E168">
        <v>95200</v>
      </c>
      <c r="F168" s="25">
        <v>-4.0000000000000001E-3</v>
      </c>
      <c r="G168" s="26">
        <v>-380.8</v>
      </c>
      <c r="H168" s="31">
        <v>0</v>
      </c>
    </row>
    <row r="169" spans="3:8" x14ac:dyDescent="0.45">
      <c r="C169" s="32">
        <v>45965</v>
      </c>
      <c r="D169">
        <v>0</v>
      </c>
      <c r="E169">
        <v>0</v>
      </c>
      <c r="F169" s="25" t="str">
        <v/>
      </c>
      <c r="G169" s="26">
        <v>0</v>
      </c>
      <c r="H169" s="31">
        <v>-587.36</v>
      </c>
    </row>
    <row r="170" spans="3:8" x14ac:dyDescent="0.45">
      <c r="C170" s="32">
        <v>45966</v>
      </c>
      <c r="D170">
        <v>-166</v>
      </c>
      <c r="E170">
        <v>41500</v>
      </c>
      <c r="F170" s="25">
        <v>-4.0000000000000001E-3</v>
      </c>
      <c r="G170" s="26">
        <v>-166</v>
      </c>
      <c r="H170" s="31">
        <v>0</v>
      </c>
    </row>
    <row r="171" spans="3:8" x14ac:dyDescent="0.45">
      <c r="C171" s="32">
        <v>45967</v>
      </c>
      <c r="D171">
        <v>-172.4</v>
      </c>
      <c r="E171">
        <v>43600</v>
      </c>
      <c r="F171" s="25">
        <v>-3.9541284403669724E-3</v>
      </c>
      <c r="G171" s="26">
        <v>-172.40000000000003</v>
      </c>
      <c r="H171" s="31">
        <v>0</v>
      </c>
    </row>
    <row r="172" spans="3:8" x14ac:dyDescent="0.45">
      <c r="C172" s="32">
        <v>45968</v>
      </c>
      <c r="D172">
        <v>-252.6</v>
      </c>
      <c r="E172">
        <v>63150</v>
      </c>
      <c r="F172" s="25">
        <v>-4.0000000000000001E-3</v>
      </c>
      <c r="G172" s="26">
        <v>-252.6</v>
      </c>
      <c r="H172" s="31">
        <v>0</v>
      </c>
    </row>
    <row r="173" spans="3:8" x14ac:dyDescent="0.45">
      <c r="C173" s="32">
        <v>45969</v>
      </c>
      <c r="D173">
        <v>-83.6</v>
      </c>
      <c r="E173">
        <v>20900</v>
      </c>
      <c r="F173" s="25">
        <v>-4.0000000000000001E-3</v>
      </c>
      <c r="G173" s="26">
        <v>-83.6</v>
      </c>
      <c r="H173" s="31">
        <v>0</v>
      </c>
    </row>
    <row r="174" spans="3:8" x14ac:dyDescent="0.45">
      <c r="C174" s="32">
        <v>45970</v>
      </c>
      <c r="D174">
        <v>-600</v>
      </c>
      <c r="E174">
        <v>150000</v>
      </c>
      <c r="F174" s="25">
        <v>-4.0000000000000001E-3</v>
      </c>
      <c r="G174" s="26">
        <v>-600</v>
      </c>
      <c r="H174" s="31">
        <v>0</v>
      </c>
    </row>
    <row r="175" spans="3:8" x14ac:dyDescent="0.45">
      <c r="C175" s="32">
        <v>45971</v>
      </c>
      <c r="D175">
        <v>-90.2</v>
      </c>
      <c r="E175">
        <v>22550</v>
      </c>
      <c r="F175" s="25">
        <v>-4.0000000000000001E-3</v>
      </c>
      <c r="G175" s="26">
        <v>-90.2</v>
      </c>
      <c r="H175" s="31">
        <v>0</v>
      </c>
    </row>
    <row r="176" spans="3:8" x14ac:dyDescent="0.45">
      <c r="C176" s="32">
        <v>45972</v>
      </c>
      <c r="D176">
        <v>-155.78</v>
      </c>
      <c r="E176">
        <v>38945</v>
      </c>
      <c r="F176" s="25">
        <v>-4.0000000000000001E-3</v>
      </c>
      <c r="G176" s="26">
        <v>-155.78</v>
      </c>
      <c r="H176" s="31">
        <v>0</v>
      </c>
    </row>
    <row r="177" spans="3:8" x14ac:dyDescent="0.45">
      <c r="C177" s="32">
        <v>45973</v>
      </c>
      <c r="D177">
        <v>-486.71999999999997</v>
      </c>
      <c r="E177">
        <v>121680</v>
      </c>
      <c r="F177" s="25">
        <v>-4.0000000000000001E-3</v>
      </c>
      <c r="G177" s="26">
        <v>-486.71999999999997</v>
      </c>
      <c r="H177" s="31">
        <v>-971.80000000000007</v>
      </c>
    </row>
    <row r="178" spans="3:8" x14ac:dyDescent="0.45">
      <c r="C178" s="32">
        <v>45974</v>
      </c>
      <c r="D178">
        <v>-202.58</v>
      </c>
      <c r="E178">
        <v>50645</v>
      </c>
      <c r="F178" s="25">
        <v>-4.0000000000000001E-3</v>
      </c>
      <c r="G178" s="26">
        <v>-202.58</v>
      </c>
      <c r="H178" s="31">
        <v>0</v>
      </c>
    </row>
    <row r="179" spans="3:8" x14ac:dyDescent="0.45">
      <c r="C179" s="32">
        <v>45975</v>
      </c>
      <c r="D179">
        <v>-128</v>
      </c>
      <c r="E179">
        <v>32000</v>
      </c>
      <c r="F179" s="25">
        <v>-4.0000000000000001E-3</v>
      </c>
      <c r="G179" s="26">
        <v>-128</v>
      </c>
      <c r="H179" s="31">
        <v>0</v>
      </c>
    </row>
    <row r="180" spans="3:8" x14ac:dyDescent="0.45">
      <c r="C180" s="32">
        <v>45976</v>
      </c>
      <c r="D180">
        <v>0</v>
      </c>
      <c r="E180">
        <v>0</v>
      </c>
      <c r="F180" s="25" t="str">
        <v/>
      </c>
      <c r="G180" s="26">
        <v>0</v>
      </c>
      <c r="H180" s="31">
        <v>0</v>
      </c>
    </row>
    <row r="181" spans="3:8" x14ac:dyDescent="0.45">
      <c r="C181" s="32">
        <v>45977</v>
      </c>
      <c r="D181">
        <v>0</v>
      </c>
      <c r="E181">
        <v>0</v>
      </c>
      <c r="F181" s="25" t="str">
        <v/>
      </c>
      <c r="G181" s="26">
        <v>0</v>
      </c>
      <c r="H181" s="31">
        <v>0</v>
      </c>
    </row>
    <row r="182" spans="3:8" x14ac:dyDescent="0.45">
      <c r="C182" s="32">
        <v>45978</v>
      </c>
      <c r="D182">
        <v>-16.48</v>
      </c>
      <c r="E182">
        <v>4120</v>
      </c>
      <c r="F182" s="25">
        <v>-4.0000000000000001E-3</v>
      </c>
      <c r="G182" s="26">
        <v>-16.48</v>
      </c>
      <c r="H182" s="31">
        <v>0</v>
      </c>
    </row>
    <row r="183" spans="3:8" x14ac:dyDescent="0.45">
      <c r="C183" s="32">
        <v>45979</v>
      </c>
      <c r="D183">
        <v>-201.4</v>
      </c>
      <c r="E183">
        <v>50350</v>
      </c>
      <c r="F183" s="25">
        <v>-4.0000000000000001E-3</v>
      </c>
      <c r="G183" s="26">
        <v>-201.4</v>
      </c>
      <c r="H183" s="31">
        <v>-1746.88</v>
      </c>
    </row>
    <row r="184" spans="3:8" x14ac:dyDescent="0.45">
      <c r="C184" s="32">
        <v>45980</v>
      </c>
      <c r="D184">
        <v>-291.95</v>
      </c>
      <c r="E184">
        <v>72988</v>
      </c>
      <c r="F184" s="25">
        <v>-3.9999725982353259E-3</v>
      </c>
      <c r="G184" s="26">
        <v>-291.95</v>
      </c>
      <c r="H184" s="31">
        <v>0</v>
      </c>
    </row>
    <row r="185" spans="3:8" x14ac:dyDescent="0.45">
      <c r="C185" s="32">
        <v>45981</v>
      </c>
      <c r="D185">
        <v>-332.28</v>
      </c>
      <c r="E185">
        <v>83070</v>
      </c>
      <c r="F185" s="25">
        <v>-4.0000000000000001E-3</v>
      </c>
      <c r="G185" s="26">
        <v>-332.28</v>
      </c>
      <c r="H185" s="31">
        <v>0</v>
      </c>
    </row>
    <row r="186" spans="3:8" x14ac:dyDescent="0.45">
      <c r="C186" s="32">
        <v>45982</v>
      </c>
      <c r="D186">
        <v>-316.89999999999998</v>
      </c>
      <c r="E186">
        <v>79225</v>
      </c>
      <c r="F186" s="25">
        <v>-4.0000000000000001E-3</v>
      </c>
      <c r="G186" s="26">
        <v>-316.89999999999998</v>
      </c>
      <c r="H186" s="31">
        <v>0</v>
      </c>
    </row>
    <row r="187" spans="3:8" x14ac:dyDescent="0.45">
      <c r="C187" s="32">
        <v>45983</v>
      </c>
      <c r="D187">
        <v>0</v>
      </c>
      <c r="E187">
        <v>0</v>
      </c>
      <c r="F187" s="25" t="str">
        <v/>
      </c>
      <c r="G187" s="26">
        <v>0</v>
      </c>
      <c r="H187" s="31">
        <v>0</v>
      </c>
    </row>
    <row r="188" spans="3:8" x14ac:dyDescent="0.45">
      <c r="C188" s="32">
        <v>45984</v>
      </c>
      <c r="D188">
        <v>0</v>
      </c>
      <c r="E188">
        <v>0</v>
      </c>
      <c r="F188" s="25" t="str">
        <v/>
      </c>
      <c r="G188" s="26">
        <v>0</v>
      </c>
      <c r="H188" s="31">
        <v>0</v>
      </c>
    </row>
    <row r="189" spans="3:8" x14ac:dyDescent="0.45">
      <c r="C189" s="32">
        <v>45985</v>
      </c>
      <c r="D189">
        <v>-6.4</v>
      </c>
      <c r="E189">
        <v>1600</v>
      </c>
      <c r="F189" s="25">
        <v>-4.0000000000000001E-3</v>
      </c>
      <c r="G189" s="26">
        <v>-6.4</v>
      </c>
      <c r="H189" s="31">
        <v>0</v>
      </c>
    </row>
    <row r="190" spans="3:8" x14ac:dyDescent="0.45">
      <c r="C190" s="32">
        <v>45986</v>
      </c>
      <c r="D190">
        <v>-122.53999999999999</v>
      </c>
      <c r="E190">
        <v>30635</v>
      </c>
      <c r="F190" s="25">
        <v>-4.0000000000000001E-3</v>
      </c>
      <c r="G190" s="26">
        <v>-122.53999999999999</v>
      </c>
      <c r="H190" s="31">
        <v>-1159.0099999999998</v>
      </c>
    </row>
    <row r="191" spans="3:8" x14ac:dyDescent="0.45">
      <c r="C191" s="32">
        <v>45987</v>
      </c>
      <c r="D191">
        <v>-20.81</v>
      </c>
      <c r="E191">
        <v>5203</v>
      </c>
      <c r="F191" s="25">
        <v>-3.9996156063809339E-3</v>
      </c>
      <c r="G191" s="26">
        <v>-20.810000000000002</v>
      </c>
      <c r="H191" s="31">
        <v>0</v>
      </c>
    </row>
    <row r="192" spans="3:8" x14ac:dyDescent="0.45">
      <c r="C192" s="32">
        <v>45988</v>
      </c>
      <c r="D192">
        <v>-70.399999999999991</v>
      </c>
      <c r="E192">
        <v>17600</v>
      </c>
      <c r="F192" s="25">
        <v>-3.9999999999999992E-3</v>
      </c>
      <c r="G192" s="26">
        <v>-70.399999999999991</v>
      </c>
      <c r="H192" s="31">
        <v>0</v>
      </c>
    </row>
    <row r="193" spans="3:8" x14ac:dyDescent="0.45">
      <c r="C193" s="32">
        <v>45989</v>
      </c>
      <c r="D193">
        <v>0</v>
      </c>
      <c r="E193">
        <v>0</v>
      </c>
      <c r="F193" s="25" t="str">
        <v/>
      </c>
      <c r="G193" s="26">
        <v>0</v>
      </c>
      <c r="H193" s="31">
        <v>0</v>
      </c>
    </row>
    <row r="194" spans="3:8" x14ac:dyDescent="0.45">
      <c r="C194" s="32">
        <v>45990</v>
      </c>
      <c r="D194">
        <v>-1.76</v>
      </c>
      <c r="E194">
        <v>440</v>
      </c>
      <c r="F194" s="25">
        <v>-4.0000000000000001E-3</v>
      </c>
      <c r="G194" s="26">
        <v>-1.76</v>
      </c>
      <c r="H194" s="31">
        <v>0</v>
      </c>
    </row>
    <row r="195" spans="3:8" x14ac:dyDescent="0.45">
      <c r="C195" s="32">
        <v>45991</v>
      </c>
      <c r="D195">
        <v>-10.8</v>
      </c>
      <c r="E195">
        <v>2700</v>
      </c>
      <c r="F195" s="25">
        <v>-4.0000000000000001E-3</v>
      </c>
      <c r="G195" s="26">
        <v>-10.8</v>
      </c>
      <c r="H195" s="31">
        <v>0</v>
      </c>
    </row>
    <row r="196" spans="3:8" x14ac:dyDescent="0.45">
      <c r="C196" s="32">
        <v>45992</v>
      </c>
      <c r="D196">
        <v>-61.2</v>
      </c>
      <c r="E196">
        <v>15300</v>
      </c>
      <c r="F196" s="25">
        <v>-4.0000000000000001E-3</v>
      </c>
      <c r="G196" s="26">
        <v>-61.2</v>
      </c>
      <c r="H196" s="31">
        <v>0</v>
      </c>
    </row>
    <row r="197" spans="3:8" x14ac:dyDescent="0.45">
      <c r="C197" s="32">
        <v>45993</v>
      </c>
      <c r="D197">
        <v>-127.62</v>
      </c>
      <c r="E197">
        <v>31905</v>
      </c>
      <c r="F197" s="25">
        <v>-4.0000000000000001E-3</v>
      </c>
      <c r="G197" s="26">
        <v>-127.62</v>
      </c>
      <c r="H197" s="31">
        <v>-220.14999999999998</v>
      </c>
    </row>
    <row r="198" spans="3:8" x14ac:dyDescent="0.45">
      <c r="C198" s="32">
        <v>45994</v>
      </c>
      <c r="D198">
        <v>-112.5</v>
      </c>
      <c r="E198">
        <v>28125</v>
      </c>
      <c r="F198" s="25">
        <v>-4.0000000000000001E-3</v>
      </c>
      <c r="G198" s="26">
        <v>-112.5</v>
      </c>
      <c r="H198" s="31">
        <v>0</v>
      </c>
    </row>
    <row r="199" spans="3:8" x14ac:dyDescent="0.45">
      <c r="C199" s="32">
        <v>45995</v>
      </c>
      <c r="D199">
        <v>-60.31</v>
      </c>
      <c r="E199">
        <v>15078</v>
      </c>
      <c r="F199" s="25">
        <v>-3.999867356413318E-3</v>
      </c>
      <c r="G199" s="26">
        <v>-60.31</v>
      </c>
      <c r="H199" s="31">
        <v>0</v>
      </c>
    </row>
    <row r="200" spans="3:8" x14ac:dyDescent="0.45">
      <c r="C200" s="32">
        <v>45996</v>
      </c>
      <c r="D200">
        <v>-321.60000000000002</v>
      </c>
      <c r="E200">
        <v>80400</v>
      </c>
      <c r="F200" s="25">
        <v>-4.0000000000000001E-3</v>
      </c>
      <c r="G200" s="26">
        <v>-321.60000000000002</v>
      </c>
      <c r="H200" s="31">
        <v>0</v>
      </c>
    </row>
    <row r="201" spans="3:8" x14ac:dyDescent="0.45">
      <c r="C201" s="32">
        <v>45997</v>
      </c>
      <c r="D201">
        <v>0</v>
      </c>
      <c r="E201">
        <v>0</v>
      </c>
      <c r="F201" s="25" t="str">
        <v/>
      </c>
      <c r="G201" s="26">
        <v>0</v>
      </c>
      <c r="H201" s="31">
        <v>0</v>
      </c>
    </row>
    <row r="202" spans="3:8" x14ac:dyDescent="0.45">
      <c r="C202" s="32">
        <v>45998</v>
      </c>
      <c r="D202">
        <v>-3.6</v>
      </c>
      <c r="E202">
        <v>900</v>
      </c>
      <c r="F202" s="25">
        <v>-4.0000000000000001E-3</v>
      </c>
      <c r="G202" s="26">
        <v>-3.6</v>
      </c>
      <c r="H202" s="31">
        <v>0</v>
      </c>
    </row>
    <row r="203" spans="3:8" x14ac:dyDescent="0.45">
      <c r="C203" s="32">
        <v>45999</v>
      </c>
      <c r="D203">
        <v>0</v>
      </c>
      <c r="E203">
        <v>0</v>
      </c>
      <c r="F203" s="25" t="str">
        <v/>
      </c>
      <c r="G203" s="26">
        <v>0</v>
      </c>
      <c r="H203" s="31">
        <v>0</v>
      </c>
    </row>
    <row r="204" spans="3:8" x14ac:dyDescent="0.45">
      <c r="C204" s="32">
        <v>46000</v>
      </c>
      <c r="D204">
        <v>0</v>
      </c>
      <c r="E204">
        <v>0</v>
      </c>
      <c r="F204" s="25" t="str">
        <v/>
      </c>
      <c r="G204" s="26">
        <v>0</v>
      </c>
      <c r="H204" s="31">
        <v>-506.99</v>
      </c>
    </row>
    <row r="205" spans="3:8" x14ac:dyDescent="0.45">
      <c r="C205" s="32">
        <v>46001</v>
      </c>
      <c r="D205">
        <v>-79.679999999999993</v>
      </c>
      <c r="E205">
        <v>19920</v>
      </c>
      <c r="F205" s="25">
        <v>-3.9999999999999992E-3</v>
      </c>
      <c r="G205" s="26">
        <v>-79.679999999999993</v>
      </c>
      <c r="H205" s="31">
        <v>0</v>
      </c>
    </row>
    <row r="206" spans="3:8" x14ac:dyDescent="0.45">
      <c r="C206" s="32">
        <v>46002</v>
      </c>
      <c r="D206">
        <v>-0.96</v>
      </c>
      <c r="E206">
        <v>240</v>
      </c>
      <c r="F206" s="25">
        <v>-4.0000000000000001E-3</v>
      </c>
      <c r="G206" s="26">
        <v>-0.96</v>
      </c>
      <c r="H206" s="31">
        <v>0</v>
      </c>
    </row>
    <row r="207" spans="3:8" x14ac:dyDescent="0.45">
      <c r="C207" s="32">
        <v>46003</v>
      </c>
      <c r="D207">
        <v>-327.86</v>
      </c>
      <c r="E207">
        <v>81965</v>
      </c>
      <c r="F207" s="25">
        <v>-4.0000000000000001E-3</v>
      </c>
      <c r="G207" s="26">
        <v>-327.86</v>
      </c>
      <c r="H207" s="31">
        <v>0</v>
      </c>
    </row>
    <row r="208" spans="3:8" x14ac:dyDescent="0.45">
      <c r="C208" s="32">
        <v>46004</v>
      </c>
      <c r="D208">
        <v>0</v>
      </c>
      <c r="E208">
        <v>0</v>
      </c>
      <c r="F208" s="25" t="str">
        <v/>
      </c>
      <c r="G208" s="26">
        <v>0</v>
      </c>
      <c r="H208" s="31">
        <v>0</v>
      </c>
    </row>
    <row r="209" spans="3:8" x14ac:dyDescent="0.45">
      <c r="C209" s="32">
        <v>46005</v>
      </c>
      <c r="D209">
        <v>-171.2</v>
      </c>
      <c r="E209">
        <v>42800</v>
      </c>
      <c r="F209" s="25">
        <v>-4.0000000000000001E-3</v>
      </c>
      <c r="G209" s="26">
        <v>-171.2</v>
      </c>
      <c r="H209" s="31">
        <v>0</v>
      </c>
    </row>
    <row r="210" spans="3:8" x14ac:dyDescent="0.45">
      <c r="C210" s="32">
        <v>46006</v>
      </c>
      <c r="D210">
        <v>-270.60000000000002</v>
      </c>
      <c r="E210">
        <v>67650</v>
      </c>
      <c r="F210" s="25">
        <v>-4.0000000000000001E-3</v>
      </c>
      <c r="G210" s="26">
        <v>-270.60000000000002</v>
      </c>
      <c r="H210" s="31">
        <v>0</v>
      </c>
    </row>
    <row r="211" spans="3:8" x14ac:dyDescent="0.45">
      <c r="C211" s="32">
        <v>46007</v>
      </c>
      <c r="D211">
        <v>0</v>
      </c>
      <c r="E211">
        <v>0</v>
      </c>
      <c r="F211" s="25" t="str">
        <v/>
      </c>
      <c r="G211" s="26">
        <v>0</v>
      </c>
      <c r="H211" s="31">
        <v>-600.9</v>
      </c>
    </row>
    <row r="212" spans="3:8" x14ac:dyDescent="0.45">
      <c r="C212" s="32">
        <v>46008</v>
      </c>
      <c r="D212">
        <v>0</v>
      </c>
      <c r="E212">
        <v>0</v>
      </c>
      <c r="F212" s="25" t="str">
        <v/>
      </c>
      <c r="G212" s="26">
        <v>0</v>
      </c>
      <c r="H212" s="31">
        <v>0</v>
      </c>
    </row>
    <row r="213" spans="3:8" x14ac:dyDescent="0.45">
      <c r="C213" s="32">
        <v>46009</v>
      </c>
      <c r="D213">
        <v>-226.72</v>
      </c>
      <c r="E213">
        <v>56680</v>
      </c>
      <c r="F213" s="25">
        <v>-4.0000000000000001E-3</v>
      </c>
      <c r="G213" s="26">
        <v>-226.72</v>
      </c>
      <c r="H213" s="31">
        <v>0</v>
      </c>
    </row>
    <row r="214" spans="3:8" x14ac:dyDescent="0.45">
      <c r="C214" s="32">
        <v>46010</v>
      </c>
      <c r="D214">
        <v>-13.379999999999999</v>
      </c>
      <c r="E214">
        <v>3345</v>
      </c>
      <c r="F214" s="25">
        <v>-4.0000000000000001E-3</v>
      </c>
      <c r="G214" s="26">
        <v>-13.379999999999999</v>
      </c>
      <c r="H214" s="31">
        <v>0</v>
      </c>
    </row>
    <row r="215" spans="3:8" x14ac:dyDescent="0.45">
      <c r="C215" s="32">
        <v>46011</v>
      </c>
      <c r="D215">
        <v>0</v>
      </c>
      <c r="E215">
        <v>0</v>
      </c>
      <c r="F215" s="25" t="str">
        <v/>
      </c>
      <c r="G215" s="26">
        <v>0</v>
      </c>
      <c r="H215" s="31">
        <v>0</v>
      </c>
    </row>
    <row r="216" spans="3:8" x14ac:dyDescent="0.45">
      <c r="C216" s="32">
        <v>46012</v>
      </c>
      <c r="D216">
        <v>0</v>
      </c>
      <c r="E216">
        <v>0</v>
      </c>
      <c r="F216" s="25" t="str">
        <v/>
      </c>
      <c r="G216" s="26">
        <v>0</v>
      </c>
      <c r="H216" s="31">
        <v>0</v>
      </c>
    </row>
    <row r="217" spans="3:8" x14ac:dyDescent="0.45">
      <c r="C217" s="32">
        <v>46013</v>
      </c>
      <c r="D217">
        <v>-2.7</v>
      </c>
      <c r="E217">
        <v>674</v>
      </c>
      <c r="F217" s="25">
        <v>-4.0059347181008904E-3</v>
      </c>
      <c r="G217" s="26">
        <v>-2.7</v>
      </c>
      <c r="H217" s="31">
        <v>0</v>
      </c>
    </row>
    <row r="218" spans="3:8" x14ac:dyDescent="0.45">
      <c r="C218" s="32">
        <v>46014</v>
      </c>
      <c r="D218">
        <v>0</v>
      </c>
      <c r="E218">
        <v>0</v>
      </c>
      <c r="F218" s="25" t="str">
        <v/>
      </c>
      <c r="G218" s="26">
        <v>0</v>
      </c>
      <c r="H218" s="31">
        <v>-681.9</v>
      </c>
    </row>
    <row r="219" spans="3:8" x14ac:dyDescent="0.45">
      <c r="C219" s="32">
        <v>46015</v>
      </c>
      <c r="D219">
        <v>-30.4</v>
      </c>
      <c r="E219">
        <v>7600</v>
      </c>
      <c r="F219" s="25">
        <v>-4.0000000000000001E-3</v>
      </c>
      <c r="G219" s="26">
        <v>-30.4</v>
      </c>
      <c r="H219" s="31">
        <v>0</v>
      </c>
    </row>
    <row r="220" spans="3:8" x14ac:dyDescent="0.45">
      <c r="C220" s="32">
        <v>46016</v>
      </c>
      <c r="D220">
        <v>0</v>
      </c>
      <c r="E220">
        <v>0</v>
      </c>
      <c r="F220" s="25" t="str">
        <v/>
      </c>
      <c r="G220" s="26">
        <v>0</v>
      </c>
      <c r="H220" s="31">
        <v>0</v>
      </c>
    </row>
    <row r="221" spans="3:8" x14ac:dyDescent="0.45">
      <c r="C221" s="32">
        <v>46017</v>
      </c>
      <c r="D221">
        <v>0</v>
      </c>
      <c r="E221">
        <v>0</v>
      </c>
      <c r="F221" s="25" t="str">
        <v/>
      </c>
      <c r="G221" s="26">
        <v>0</v>
      </c>
      <c r="H221" s="31">
        <v>0</v>
      </c>
    </row>
    <row r="222" spans="3:8" x14ac:dyDescent="0.45">
      <c r="C222" s="32">
        <v>46018</v>
      </c>
      <c r="D222">
        <v>0</v>
      </c>
      <c r="E222">
        <v>0</v>
      </c>
      <c r="F222" s="25" t="str">
        <v/>
      </c>
      <c r="G222" s="26">
        <v>0</v>
      </c>
      <c r="H222" s="31">
        <v>0</v>
      </c>
    </row>
    <row r="223" spans="3:8" x14ac:dyDescent="0.45">
      <c r="C223" s="32">
        <v>46019</v>
      </c>
      <c r="D223">
        <v>-78.2</v>
      </c>
      <c r="E223">
        <v>19550</v>
      </c>
      <c r="F223" s="25">
        <v>-4.0000000000000001E-3</v>
      </c>
      <c r="G223" s="26">
        <v>-78.2</v>
      </c>
      <c r="H223" s="31">
        <v>0</v>
      </c>
    </row>
    <row r="224" spans="3:8" x14ac:dyDescent="0.45">
      <c r="C224" s="32">
        <v>46020</v>
      </c>
      <c r="D224">
        <v>-174.9</v>
      </c>
      <c r="E224">
        <v>43725</v>
      </c>
      <c r="F224" s="25">
        <v>-4.0000000000000001E-3</v>
      </c>
      <c r="G224" s="26">
        <v>-174.9</v>
      </c>
      <c r="H224" s="31">
        <v>0</v>
      </c>
    </row>
    <row r="225" spans="3:8" x14ac:dyDescent="0.45">
      <c r="C225" s="32">
        <v>46021</v>
      </c>
      <c r="D225">
        <v>-78.92</v>
      </c>
      <c r="E225">
        <v>19730</v>
      </c>
      <c r="F225" s="25">
        <v>-4.0000000000000001E-3</v>
      </c>
      <c r="G225" s="26">
        <v>-78.92</v>
      </c>
      <c r="H225" s="31">
        <v>0</v>
      </c>
    </row>
    <row r="226" spans="3:8" x14ac:dyDescent="0.45">
      <c r="C226" s="32">
        <v>46022</v>
      </c>
      <c r="D226">
        <v>-0.16</v>
      </c>
      <c r="E226">
        <v>40</v>
      </c>
      <c r="F226" s="25">
        <v>-4.0000000000000001E-3</v>
      </c>
      <c r="G226" s="26">
        <v>-0.16</v>
      </c>
      <c r="H226" s="31">
        <v>0</v>
      </c>
    </row>
    <row r="227" spans="3:8" x14ac:dyDescent="0.45">
      <c r="C227" s="32">
        <v>46023</v>
      </c>
      <c r="D227">
        <v>-204.8</v>
      </c>
      <c r="E227">
        <v>51200</v>
      </c>
      <c r="F227" s="25">
        <v>-4.0000000000000001E-3</v>
      </c>
      <c r="G227" s="26">
        <v>-204.8</v>
      </c>
      <c r="H227" s="31">
        <v>0</v>
      </c>
    </row>
    <row r="228" spans="3:8" x14ac:dyDescent="0.45">
      <c r="C228" s="32">
        <v>46024</v>
      </c>
      <c r="D228">
        <v>0</v>
      </c>
      <c r="E228">
        <v>0</v>
      </c>
      <c r="F228" s="25" t="str">
        <v/>
      </c>
      <c r="G228" s="26">
        <v>0</v>
      </c>
      <c r="H228" s="31">
        <v>0</v>
      </c>
    </row>
    <row r="229" spans="3:8" x14ac:dyDescent="0.45">
      <c r="C229" s="33">
        <v>46025</v>
      </c>
      <c r="D229" s="34">
        <v>-78.2</v>
      </c>
      <c r="E229" s="34">
        <v>0</v>
      </c>
      <c r="F229" s="35" t="str">
        <v/>
      </c>
      <c r="G229" s="36">
        <v>0</v>
      </c>
      <c r="H229" s="37">
        <v>0</v>
      </c>
    </row>
    <row r="230" spans="3:8" x14ac:dyDescent="0.45">
      <c r="C230" s="1"/>
      <c r="F230" s="13"/>
      <c r="G230" s="14"/>
      <c r="H230" s="6"/>
    </row>
    <row r="231" spans="3:8" x14ac:dyDescent="0.45">
      <c r="C231" s="1"/>
      <c r="F231" s="13"/>
      <c r="G231" s="14"/>
      <c r="H231" s="6"/>
    </row>
    <row r="232" spans="3:8" x14ac:dyDescent="0.45">
      <c r="C232" s="1"/>
      <c r="F232" s="13"/>
      <c r="G232" s="14"/>
      <c r="H232" s="6"/>
    </row>
    <row r="233" spans="3:8" x14ac:dyDescent="0.45">
      <c r="C233" s="1"/>
      <c r="F233" s="13"/>
      <c r="G233" s="14"/>
      <c r="H233" s="6"/>
    </row>
    <row r="234" spans="3:8" x14ac:dyDescent="0.45">
      <c r="C234" s="1"/>
      <c r="F234" s="13"/>
      <c r="G234" s="14"/>
      <c r="H234" s="6"/>
    </row>
    <row r="235" spans="3:8" x14ac:dyDescent="0.45">
      <c r="C235" s="1"/>
      <c r="F235" s="13"/>
      <c r="G235" s="14"/>
      <c r="H235" s="6"/>
    </row>
    <row r="236" spans="3:8" x14ac:dyDescent="0.45">
      <c r="C236" s="1"/>
      <c r="F236" s="13"/>
      <c r="G236" s="14"/>
      <c r="H236" s="6"/>
    </row>
    <row r="237" spans="3:8" x14ac:dyDescent="0.45">
      <c r="C237" s="1"/>
      <c r="F237" s="13"/>
      <c r="G237" s="14"/>
      <c r="H237" s="6"/>
    </row>
    <row r="238" spans="3:8" x14ac:dyDescent="0.45">
      <c r="C238" s="1"/>
      <c r="F238" s="13"/>
      <c r="G238" s="14"/>
      <c r="H238" s="6"/>
    </row>
    <row r="239" spans="3:8" x14ac:dyDescent="0.45">
      <c r="C239" s="1"/>
      <c r="F239" s="13"/>
      <c r="G239" s="14"/>
      <c r="H239" s="6"/>
    </row>
    <row r="240" spans="3:8" x14ac:dyDescent="0.45">
      <c r="C240" s="1"/>
      <c r="F240" s="13"/>
      <c r="G240" s="14"/>
      <c r="H240" s="6"/>
    </row>
    <row r="241" spans="3:8" x14ac:dyDescent="0.45">
      <c r="C241" s="1"/>
      <c r="F241" s="13"/>
      <c r="G241" s="14"/>
      <c r="H241" s="6"/>
    </row>
    <row r="242" spans="3:8" x14ac:dyDescent="0.45">
      <c r="C242" s="1"/>
      <c r="F242" s="13"/>
      <c r="G242" s="14"/>
      <c r="H242" s="6"/>
    </row>
    <row r="243" spans="3:8" x14ac:dyDescent="0.45">
      <c r="C243" s="1"/>
      <c r="F243" s="13"/>
      <c r="G243" s="14"/>
      <c r="H243" s="6"/>
    </row>
    <row r="244" spans="3:8" x14ac:dyDescent="0.45">
      <c r="C244" s="1"/>
      <c r="F244" s="13"/>
      <c r="G244" s="14"/>
      <c r="H244" s="6"/>
    </row>
    <row r="245" spans="3:8" x14ac:dyDescent="0.45">
      <c r="C245" s="1"/>
      <c r="F245" s="13"/>
      <c r="G245" s="14"/>
      <c r="H245" s="6"/>
    </row>
    <row r="246" spans="3:8" x14ac:dyDescent="0.45">
      <c r="C246" s="1"/>
      <c r="F246" s="13"/>
      <c r="G246" s="14"/>
      <c r="H246" s="6"/>
    </row>
    <row r="247" spans="3:8" x14ac:dyDescent="0.45">
      <c r="C247" s="1"/>
      <c r="F247" s="13"/>
      <c r="G247" s="14"/>
      <c r="H247" s="6"/>
    </row>
    <row r="248" spans="3:8" x14ac:dyDescent="0.45">
      <c r="C248" s="1"/>
      <c r="F248" s="13"/>
      <c r="G248" s="14"/>
      <c r="H248" s="6"/>
    </row>
    <row r="249" spans="3:8" x14ac:dyDescent="0.45">
      <c r="C249" s="1"/>
      <c r="F249" s="13"/>
      <c r="G249" s="14"/>
      <c r="H249" s="6"/>
    </row>
    <row r="250" spans="3:8" x14ac:dyDescent="0.45">
      <c r="C250" s="1"/>
      <c r="F250" s="13"/>
      <c r="G250" s="14"/>
      <c r="H250" s="6"/>
    </row>
    <row r="251" spans="3:8" x14ac:dyDescent="0.45">
      <c r="C251" s="1"/>
      <c r="F251" s="13"/>
      <c r="G251" s="14"/>
      <c r="H251" s="6"/>
    </row>
    <row r="252" spans="3:8" x14ac:dyDescent="0.45">
      <c r="C252" s="1"/>
      <c r="F252" s="13"/>
      <c r="G252" s="14"/>
      <c r="H252" s="6"/>
    </row>
    <row r="253" spans="3:8" x14ac:dyDescent="0.45">
      <c r="C253" s="1"/>
      <c r="F253" s="13"/>
      <c r="G253" s="14"/>
      <c r="H253" s="6"/>
    </row>
    <row r="254" spans="3:8" x14ac:dyDescent="0.45">
      <c r="C254" s="1"/>
      <c r="F254" s="13"/>
      <c r="G254" s="14"/>
      <c r="H254" s="6"/>
    </row>
    <row r="255" spans="3:8" x14ac:dyDescent="0.45">
      <c r="C255" s="1"/>
      <c r="F255" s="13"/>
      <c r="G255" s="14"/>
      <c r="H255" s="6"/>
    </row>
    <row r="256" spans="3:8" x14ac:dyDescent="0.45">
      <c r="C256" s="1"/>
      <c r="F256" s="13"/>
      <c r="G256" s="14"/>
      <c r="H256" s="6"/>
    </row>
    <row r="257" spans="3:8" x14ac:dyDescent="0.45">
      <c r="C257" s="1"/>
      <c r="F257" s="13"/>
      <c r="G257" s="14"/>
      <c r="H257" s="6"/>
    </row>
    <row r="258" spans="3:8" x14ac:dyDescent="0.45">
      <c r="C258" s="1"/>
      <c r="F258" s="13"/>
      <c r="G258" s="14"/>
      <c r="H258" s="6"/>
    </row>
    <row r="259" spans="3:8" x14ac:dyDescent="0.45">
      <c r="C259" s="1"/>
      <c r="F259" s="13"/>
      <c r="G259" s="14"/>
      <c r="H259" s="6"/>
    </row>
    <row r="260" spans="3:8" x14ac:dyDescent="0.45">
      <c r="C260" s="1"/>
      <c r="F260" s="13"/>
      <c r="G260" s="14"/>
      <c r="H260" s="6"/>
    </row>
    <row r="261" spans="3:8" x14ac:dyDescent="0.45">
      <c r="C261" s="1"/>
      <c r="F261" s="13"/>
      <c r="G261" s="14"/>
      <c r="H261" s="6"/>
    </row>
    <row r="262" spans="3:8" x14ac:dyDescent="0.45">
      <c r="C262" s="1"/>
      <c r="F262" s="13"/>
      <c r="G262" s="14"/>
      <c r="H262" s="6"/>
    </row>
    <row r="263" spans="3:8" x14ac:dyDescent="0.45">
      <c r="C263" s="1"/>
      <c r="F263" s="13"/>
      <c r="G263" s="14"/>
      <c r="H263" s="6"/>
    </row>
    <row r="264" spans="3:8" x14ac:dyDescent="0.45">
      <c r="C264" s="1"/>
      <c r="F264" s="13"/>
      <c r="G264" s="14"/>
      <c r="H264" s="6"/>
    </row>
    <row r="265" spans="3:8" x14ac:dyDescent="0.45">
      <c r="C265" s="1"/>
      <c r="F265" s="13"/>
      <c r="G265" s="14"/>
      <c r="H265" s="6"/>
    </row>
    <row r="266" spans="3:8" x14ac:dyDescent="0.45">
      <c r="C266" s="1"/>
      <c r="F266" s="13"/>
      <c r="G266" s="14"/>
      <c r="H266" s="6"/>
    </row>
    <row r="267" spans="3:8" x14ac:dyDescent="0.45">
      <c r="C267" s="1"/>
      <c r="F267" s="13"/>
      <c r="G267" s="14"/>
      <c r="H267" s="6"/>
    </row>
    <row r="268" spans="3:8" x14ac:dyDescent="0.45">
      <c r="C268" s="1"/>
      <c r="F268" s="13"/>
      <c r="G268" s="14"/>
      <c r="H268" s="6"/>
    </row>
    <row r="269" spans="3:8" x14ac:dyDescent="0.45">
      <c r="C269" s="1"/>
      <c r="F269" s="13"/>
      <c r="G269" s="14"/>
      <c r="H269" s="6"/>
    </row>
    <row r="270" spans="3:8" x14ac:dyDescent="0.45">
      <c r="C270" s="1"/>
      <c r="F270" s="13"/>
      <c r="G270" s="14"/>
      <c r="H270" s="6"/>
    </row>
    <row r="271" spans="3:8" x14ac:dyDescent="0.45">
      <c r="C271" s="1"/>
      <c r="F271" s="13"/>
      <c r="G271" s="14"/>
      <c r="H271" s="6"/>
    </row>
    <row r="272" spans="3:8" x14ac:dyDescent="0.45">
      <c r="C272" s="1"/>
      <c r="F272" s="13"/>
      <c r="G272" s="14"/>
      <c r="H272" s="6"/>
    </row>
    <row r="273" spans="3:8" x14ac:dyDescent="0.45">
      <c r="C273" s="1"/>
      <c r="F273" s="13"/>
      <c r="G273" s="14"/>
      <c r="H273" s="6"/>
    </row>
    <row r="274" spans="3:8" x14ac:dyDescent="0.45">
      <c r="C274" s="1"/>
      <c r="F274" s="13"/>
      <c r="G274" s="14"/>
      <c r="H274" s="6"/>
    </row>
    <row r="275" spans="3:8" x14ac:dyDescent="0.45">
      <c r="C275" s="1"/>
      <c r="F275" s="13"/>
      <c r="G275" s="14"/>
      <c r="H275" s="6"/>
    </row>
    <row r="276" spans="3:8" x14ac:dyDescent="0.45">
      <c r="C276" s="1"/>
      <c r="F276" s="13"/>
      <c r="G276" s="14"/>
      <c r="H276" s="6"/>
    </row>
    <row r="277" spans="3:8" x14ac:dyDescent="0.45">
      <c r="C277" s="1"/>
      <c r="F277" s="13"/>
      <c r="G277" s="14"/>
      <c r="H277" s="6"/>
    </row>
    <row r="278" spans="3:8" x14ac:dyDescent="0.45">
      <c r="C278" s="1"/>
      <c r="F278" s="13"/>
      <c r="G278" s="14"/>
      <c r="H278" s="6"/>
    </row>
    <row r="279" spans="3:8" x14ac:dyDescent="0.45">
      <c r="C279" s="1"/>
      <c r="F279" s="13"/>
      <c r="G279" s="14"/>
      <c r="H279" s="6"/>
    </row>
    <row r="280" spans="3:8" x14ac:dyDescent="0.45">
      <c r="C280" s="1"/>
      <c r="F280" s="13"/>
      <c r="G280" s="14"/>
      <c r="H280" s="6"/>
    </row>
    <row r="281" spans="3:8" x14ac:dyDescent="0.45">
      <c r="C281" s="1"/>
      <c r="F281" s="13"/>
      <c r="G281" s="14"/>
      <c r="H281" s="6"/>
    </row>
    <row r="282" spans="3:8" x14ac:dyDescent="0.45">
      <c r="C282" s="1"/>
      <c r="F282" s="13"/>
      <c r="G282" s="14"/>
      <c r="H282" s="6"/>
    </row>
    <row r="283" spans="3:8" x14ac:dyDescent="0.45">
      <c r="C283" s="1"/>
      <c r="F283" s="13"/>
      <c r="G283" s="14"/>
      <c r="H283" s="6"/>
    </row>
    <row r="284" spans="3:8" x14ac:dyDescent="0.45">
      <c r="C284" s="1"/>
      <c r="F284" s="13"/>
      <c r="G284" s="14"/>
      <c r="H284" s="6"/>
    </row>
    <row r="285" spans="3:8" x14ac:dyDescent="0.45">
      <c r="C285" s="1"/>
      <c r="F285" s="13"/>
      <c r="G285" s="14"/>
      <c r="H285" s="6"/>
    </row>
    <row r="286" spans="3:8" x14ac:dyDescent="0.45">
      <c r="C286" s="1"/>
      <c r="F286" s="13"/>
      <c r="G286" s="14"/>
      <c r="H286" s="6"/>
    </row>
    <row r="287" spans="3:8" x14ac:dyDescent="0.45">
      <c r="C287" s="1"/>
      <c r="F287" s="13"/>
      <c r="G287" s="14"/>
      <c r="H287" s="6"/>
    </row>
    <row r="288" spans="3:8" x14ac:dyDescent="0.45">
      <c r="C288" s="1"/>
      <c r="F288" s="13"/>
      <c r="G288" s="14"/>
      <c r="H288" s="6"/>
    </row>
    <row r="289" spans="3:8" x14ac:dyDescent="0.45">
      <c r="C289" s="1"/>
      <c r="F289" s="13"/>
      <c r="G289" s="14"/>
      <c r="H289" s="6"/>
    </row>
    <row r="290" spans="3:8" x14ac:dyDescent="0.45">
      <c r="C290" s="1"/>
      <c r="F290" s="13"/>
      <c r="G290" s="14"/>
      <c r="H290" s="6"/>
    </row>
    <row r="291" spans="3:8" x14ac:dyDescent="0.45">
      <c r="C291" s="1"/>
      <c r="F291" s="13"/>
      <c r="G291" s="14"/>
      <c r="H291" s="6"/>
    </row>
    <row r="292" spans="3:8" x14ac:dyDescent="0.45">
      <c r="C292" s="1"/>
      <c r="F292" s="13"/>
      <c r="G292" s="14"/>
      <c r="H292" s="6"/>
    </row>
    <row r="293" spans="3:8" x14ac:dyDescent="0.45">
      <c r="C293" s="1"/>
      <c r="F293" s="13"/>
      <c r="G293" s="14"/>
      <c r="H293" s="6"/>
    </row>
    <row r="294" spans="3:8" x14ac:dyDescent="0.45">
      <c r="C294" s="1"/>
      <c r="F294" s="13"/>
      <c r="G294" s="14"/>
      <c r="H294" s="6"/>
    </row>
    <row r="295" spans="3:8" x14ac:dyDescent="0.45">
      <c r="C295" s="1"/>
      <c r="F295" s="13"/>
      <c r="G295" s="14"/>
      <c r="H295" s="6"/>
    </row>
    <row r="296" spans="3:8" x14ac:dyDescent="0.45">
      <c r="C296" s="1"/>
      <c r="F296" s="13"/>
      <c r="G296" s="14"/>
      <c r="H296" s="6"/>
    </row>
    <row r="297" spans="3:8" x14ac:dyDescent="0.45">
      <c r="C297" s="1"/>
      <c r="F297" s="13"/>
      <c r="G297" s="14"/>
      <c r="H297" s="6"/>
    </row>
    <row r="298" spans="3:8" x14ac:dyDescent="0.45">
      <c r="C298" s="1"/>
      <c r="F298" s="13"/>
      <c r="G298" s="14"/>
      <c r="H298" s="6"/>
    </row>
    <row r="299" spans="3:8" x14ac:dyDescent="0.45">
      <c r="C299" s="1"/>
      <c r="F299" s="13"/>
      <c r="G299" s="14"/>
      <c r="H299" s="6"/>
    </row>
    <row r="300" spans="3:8" x14ac:dyDescent="0.45">
      <c r="C300" s="1"/>
      <c r="F300" s="13"/>
      <c r="G300" s="14"/>
      <c r="H300" s="6"/>
    </row>
    <row r="301" spans="3:8" x14ac:dyDescent="0.45">
      <c r="C301" s="1"/>
      <c r="F301" s="13"/>
      <c r="G301" s="14"/>
      <c r="H301" s="6"/>
    </row>
    <row r="302" spans="3:8" x14ac:dyDescent="0.45">
      <c r="C302" s="1"/>
      <c r="F302" s="13"/>
      <c r="G302" s="14"/>
      <c r="H302" s="6"/>
    </row>
    <row r="303" spans="3:8" x14ac:dyDescent="0.45">
      <c r="C303" s="1"/>
      <c r="F303" s="13"/>
      <c r="G303" s="14"/>
      <c r="H303" s="6"/>
    </row>
    <row r="304" spans="3:8" x14ac:dyDescent="0.45">
      <c r="C304" s="1"/>
      <c r="F304" s="13"/>
      <c r="G304" s="14"/>
      <c r="H304" s="6"/>
    </row>
    <row r="305" spans="3:8" x14ac:dyDescent="0.45">
      <c r="C305" s="1"/>
      <c r="F305" s="13"/>
      <c r="G305" s="14"/>
      <c r="H305" s="6"/>
    </row>
    <row r="306" spans="3:8" x14ac:dyDescent="0.45">
      <c r="C306" s="1"/>
      <c r="F306" s="13"/>
      <c r="G306" s="14"/>
      <c r="H306" s="6"/>
    </row>
    <row r="307" spans="3:8" x14ac:dyDescent="0.45">
      <c r="C307" s="1"/>
      <c r="F307" s="13"/>
      <c r="G307" s="14"/>
      <c r="H307" s="6"/>
    </row>
    <row r="308" spans="3:8" x14ac:dyDescent="0.45">
      <c r="C308" s="1"/>
      <c r="F308" s="13"/>
      <c r="G308" s="14"/>
      <c r="H308" s="6"/>
    </row>
    <row r="309" spans="3:8" x14ac:dyDescent="0.45">
      <c r="C309" s="1"/>
      <c r="F309" s="13"/>
      <c r="G309" s="14"/>
      <c r="H309" s="6"/>
    </row>
    <row r="310" spans="3:8" x14ac:dyDescent="0.45">
      <c r="C310" s="1"/>
      <c r="F310" s="13"/>
      <c r="G310" s="14"/>
      <c r="H310" s="6"/>
    </row>
    <row r="311" spans="3:8" x14ac:dyDescent="0.45">
      <c r="C311" s="1"/>
      <c r="F311" s="13"/>
      <c r="G311" s="14"/>
      <c r="H311" s="6"/>
    </row>
    <row r="312" spans="3:8" x14ac:dyDescent="0.45">
      <c r="C312" s="1"/>
      <c r="F312" s="13"/>
      <c r="G312" s="14"/>
      <c r="H312" s="6"/>
    </row>
    <row r="313" spans="3:8" x14ac:dyDescent="0.45">
      <c r="C313" s="1"/>
      <c r="F313" s="13"/>
      <c r="G313" s="14"/>
      <c r="H313" s="6"/>
    </row>
    <row r="314" spans="3:8" x14ac:dyDescent="0.45">
      <c r="C314" s="1"/>
      <c r="F314" s="13"/>
      <c r="G314" s="14"/>
      <c r="H314" s="6"/>
    </row>
    <row r="315" spans="3:8" x14ac:dyDescent="0.45">
      <c r="C315" s="1"/>
      <c r="F315" s="13"/>
      <c r="G315" s="14"/>
      <c r="H315" s="6"/>
    </row>
    <row r="316" spans="3:8" x14ac:dyDescent="0.45">
      <c r="C316" s="1"/>
      <c r="F316" s="13"/>
      <c r="G316" s="14"/>
      <c r="H316" s="6"/>
    </row>
    <row r="317" spans="3:8" x14ac:dyDescent="0.45">
      <c r="C317" s="1"/>
      <c r="F317" s="13"/>
      <c r="G317" s="14"/>
      <c r="H317" s="6"/>
    </row>
    <row r="318" spans="3:8" x14ac:dyDescent="0.45">
      <c r="C318" s="1"/>
      <c r="F318" s="13"/>
      <c r="G318" s="14"/>
      <c r="H318" s="6"/>
    </row>
    <row r="319" spans="3:8" x14ac:dyDescent="0.45">
      <c r="C319" s="1"/>
      <c r="F319" s="13"/>
      <c r="G319" s="14"/>
      <c r="H319" s="6"/>
    </row>
    <row r="320" spans="3:8" x14ac:dyDescent="0.45">
      <c r="C320" s="1"/>
      <c r="F320" s="13"/>
      <c r="G320" s="14"/>
      <c r="H320" s="6"/>
    </row>
    <row r="321" spans="3:8" x14ac:dyDescent="0.45">
      <c r="C321" s="1"/>
      <c r="F321" s="13"/>
      <c r="G321" s="14"/>
      <c r="H321" s="6"/>
    </row>
    <row r="322" spans="3:8" x14ac:dyDescent="0.45">
      <c r="C322" s="1"/>
      <c r="F322" s="13"/>
      <c r="G322" s="14"/>
      <c r="H322" s="6"/>
    </row>
    <row r="323" spans="3:8" x14ac:dyDescent="0.45">
      <c r="C323" s="1"/>
      <c r="F323" s="13"/>
      <c r="G323" s="14"/>
      <c r="H323" s="6"/>
    </row>
    <row r="324" spans="3:8" x14ac:dyDescent="0.45">
      <c r="C324" s="1"/>
      <c r="F324" s="13"/>
      <c r="G324" s="14"/>
      <c r="H324" s="6"/>
    </row>
    <row r="325" spans="3:8" x14ac:dyDescent="0.45">
      <c r="C325" s="1"/>
      <c r="F325" s="13"/>
      <c r="G325" s="14"/>
      <c r="H325" s="6"/>
    </row>
    <row r="326" spans="3:8" x14ac:dyDescent="0.45">
      <c r="C326" s="1"/>
      <c r="F326" s="13"/>
      <c r="G326" s="14"/>
      <c r="H326" s="6"/>
    </row>
    <row r="327" spans="3:8" x14ac:dyDescent="0.45">
      <c r="C327" s="1"/>
      <c r="F327" s="13"/>
      <c r="G327" s="14"/>
      <c r="H327" s="6"/>
    </row>
    <row r="328" spans="3:8" x14ac:dyDescent="0.45">
      <c r="C328" s="1"/>
      <c r="F328" s="13"/>
      <c r="G328" s="14"/>
      <c r="H328" s="6"/>
    </row>
    <row r="329" spans="3:8" x14ac:dyDescent="0.45">
      <c r="C329" s="1"/>
      <c r="F329" s="13"/>
      <c r="G329" s="14"/>
      <c r="H329" s="6"/>
    </row>
    <row r="330" spans="3:8" x14ac:dyDescent="0.45">
      <c r="C330" s="1"/>
      <c r="F330" s="13"/>
      <c r="G330" s="14"/>
      <c r="H330" s="6"/>
    </row>
    <row r="331" spans="3:8" x14ac:dyDescent="0.45">
      <c r="C331" s="1"/>
      <c r="F331" s="13"/>
      <c r="G331" s="14"/>
      <c r="H331" s="6"/>
    </row>
    <row r="332" spans="3:8" x14ac:dyDescent="0.45">
      <c r="C332" s="1"/>
      <c r="F332" s="13"/>
      <c r="G332" s="14"/>
      <c r="H332" s="6"/>
    </row>
    <row r="333" spans="3:8" x14ac:dyDescent="0.45">
      <c r="C333" s="1"/>
      <c r="F333" s="13"/>
      <c r="G333" s="14"/>
      <c r="H333" s="6"/>
    </row>
    <row r="334" spans="3:8" x14ac:dyDescent="0.45">
      <c r="C334" s="1"/>
      <c r="F334" s="13"/>
      <c r="G334" s="14"/>
      <c r="H334" s="6"/>
    </row>
    <row r="335" spans="3:8" x14ac:dyDescent="0.45">
      <c r="C335" s="1"/>
      <c r="F335" s="13"/>
      <c r="G335" s="14"/>
      <c r="H335" s="6"/>
    </row>
    <row r="336" spans="3:8" x14ac:dyDescent="0.45">
      <c r="C336" s="1"/>
      <c r="F336" s="13"/>
      <c r="G336" s="14"/>
      <c r="H336" s="6"/>
    </row>
    <row r="337" spans="3:8" x14ac:dyDescent="0.45">
      <c r="C337" s="1"/>
      <c r="F337" s="13"/>
      <c r="G337" s="14"/>
      <c r="H337" s="6"/>
    </row>
    <row r="338" spans="3:8" x14ac:dyDescent="0.45">
      <c r="C338" s="1"/>
      <c r="F338" s="13"/>
      <c r="G338" s="14"/>
      <c r="H338" s="6"/>
    </row>
    <row r="339" spans="3:8" x14ac:dyDescent="0.45">
      <c r="C339" s="1"/>
      <c r="F339" s="13"/>
      <c r="G339" s="14"/>
      <c r="H339" s="6"/>
    </row>
    <row r="340" spans="3:8" x14ac:dyDescent="0.45">
      <c r="C340" s="1"/>
      <c r="F340" s="13"/>
      <c r="G340" s="14"/>
      <c r="H340" s="6"/>
    </row>
    <row r="341" spans="3:8" x14ac:dyDescent="0.45">
      <c r="C341" s="1"/>
      <c r="F341" s="13"/>
      <c r="G341" s="14"/>
      <c r="H341" s="6"/>
    </row>
    <row r="342" spans="3:8" x14ac:dyDescent="0.45">
      <c r="C342" s="1"/>
      <c r="F342" s="13"/>
      <c r="G342" s="14"/>
      <c r="H342" s="6"/>
    </row>
    <row r="343" spans="3:8" x14ac:dyDescent="0.45">
      <c r="C343" s="1"/>
      <c r="F343" s="13"/>
      <c r="G343" s="14"/>
      <c r="H343" s="6"/>
    </row>
    <row r="344" spans="3:8" x14ac:dyDescent="0.45">
      <c r="C344" s="1"/>
      <c r="F344" s="13"/>
      <c r="G344" s="14"/>
      <c r="H344" s="6"/>
    </row>
    <row r="345" spans="3:8" x14ac:dyDescent="0.45">
      <c r="C345" s="1"/>
      <c r="F345" s="13"/>
      <c r="G345" s="14"/>
      <c r="H345" s="6"/>
    </row>
    <row r="346" spans="3:8" x14ac:dyDescent="0.45">
      <c r="C346" s="1"/>
      <c r="F346" s="13"/>
      <c r="G346" s="14"/>
      <c r="H346" s="6"/>
    </row>
    <row r="347" spans="3:8" x14ac:dyDescent="0.45">
      <c r="C347" s="1"/>
      <c r="F347" s="13"/>
      <c r="G347" s="14"/>
      <c r="H347" s="6"/>
    </row>
    <row r="348" spans="3:8" x14ac:dyDescent="0.45">
      <c r="C348" s="1"/>
      <c r="F348" s="13"/>
      <c r="G348" s="14"/>
      <c r="H348" s="6"/>
    </row>
    <row r="349" spans="3:8" x14ac:dyDescent="0.45">
      <c r="C349" s="1"/>
      <c r="F349" s="13"/>
      <c r="G349" s="14"/>
      <c r="H349" s="6"/>
    </row>
    <row r="350" spans="3:8" x14ac:dyDescent="0.45">
      <c r="C350" s="1"/>
      <c r="F350" s="13"/>
      <c r="G350" s="14"/>
      <c r="H350" s="6"/>
    </row>
    <row r="351" spans="3:8" x14ac:dyDescent="0.45">
      <c r="C351" s="1"/>
      <c r="F351" s="13"/>
      <c r="G351" s="14"/>
      <c r="H351" s="6"/>
    </row>
    <row r="352" spans="3:8" x14ac:dyDescent="0.45">
      <c r="C352" s="1"/>
      <c r="F352" s="13"/>
      <c r="G352" s="14"/>
      <c r="H352" s="6"/>
    </row>
    <row r="353" spans="3:8" x14ac:dyDescent="0.45">
      <c r="C353" s="1"/>
      <c r="F353" s="13"/>
      <c r="G353" s="14"/>
      <c r="H353" s="6"/>
    </row>
    <row r="354" spans="3:8" x14ac:dyDescent="0.45">
      <c r="C354" s="1"/>
      <c r="F354" s="13"/>
      <c r="G354" s="14"/>
      <c r="H354" s="6"/>
    </row>
    <row r="355" spans="3:8" x14ac:dyDescent="0.45">
      <c r="C355" s="1"/>
      <c r="F355" s="13"/>
      <c r="G355" s="14"/>
      <c r="H355" s="6"/>
    </row>
    <row r="356" spans="3:8" x14ac:dyDescent="0.45">
      <c r="C356" s="1"/>
      <c r="F356" s="13"/>
      <c r="G356" s="14"/>
      <c r="H356" s="6"/>
    </row>
    <row r="357" spans="3:8" x14ac:dyDescent="0.45">
      <c r="C357" s="1"/>
      <c r="F357" s="13"/>
      <c r="G357" s="14"/>
      <c r="H357" s="6"/>
    </row>
    <row r="358" spans="3:8" x14ac:dyDescent="0.45">
      <c r="C358" s="1"/>
      <c r="F358" s="13"/>
      <c r="G358" s="14"/>
      <c r="H358" s="6"/>
    </row>
    <row r="359" spans="3:8" x14ac:dyDescent="0.45">
      <c r="C359" s="1"/>
      <c r="F359" s="13"/>
      <c r="G359" s="14"/>
      <c r="H359" s="6"/>
    </row>
    <row r="360" spans="3:8" x14ac:dyDescent="0.45">
      <c r="C360" s="1"/>
      <c r="F360" s="13"/>
      <c r="G360" s="14"/>
      <c r="H360" s="6"/>
    </row>
    <row r="361" spans="3:8" x14ac:dyDescent="0.45">
      <c r="C361" s="1"/>
      <c r="F361" s="13"/>
      <c r="G361" s="14"/>
      <c r="H361" s="6"/>
    </row>
    <row r="362" spans="3:8" x14ac:dyDescent="0.45">
      <c r="C362" s="1"/>
      <c r="F362" s="13"/>
      <c r="G362" s="14"/>
      <c r="H362" s="6"/>
    </row>
    <row r="363" spans="3:8" x14ac:dyDescent="0.45">
      <c r="C363" s="1"/>
      <c r="F363" s="13"/>
      <c r="G363" s="14"/>
      <c r="H363" s="6"/>
    </row>
    <row r="364" spans="3:8" x14ac:dyDescent="0.45">
      <c r="C364" s="1"/>
      <c r="F364" s="13"/>
      <c r="G364" s="14"/>
      <c r="H364" s="6"/>
    </row>
    <row r="365" spans="3:8" x14ac:dyDescent="0.45">
      <c r="C365" s="1"/>
      <c r="F365" s="13"/>
      <c r="G365" s="14"/>
      <c r="H365" s="6"/>
    </row>
    <row r="366" spans="3:8" x14ac:dyDescent="0.45">
      <c r="C366" s="1"/>
      <c r="F366" s="13"/>
      <c r="G366" s="14"/>
      <c r="H366" s="6"/>
    </row>
    <row r="367" spans="3:8" x14ac:dyDescent="0.45">
      <c r="C367" s="1"/>
      <c r="F367" s="13"/>
      <c r="G367" s="14"/>
      <c r="H367" s="6"/>
    </row>
    <row r="368" spans="3:8" x14ac:dyDescent="0.45">
      <c r="C368" s="1"/>
      <c r="F368" s="13"/>
      <c r="G368" s="14"/>
      <c r="H368" s="6"/>
    </row>
    <row r="369" spans="3:8" x14ac:dyDescent="0.45">
      <c r="C369" s="1"/>
      <c r="F369" s="13"/>
      <c r="G369" s="14"/>
      <c r="H369" s="6"/>
    </row>
    <row r="370" spans="3:8" x14ac:dyDescent="0.45">
      <c r="C370" s="1"/>
      <c r="F370" s="13"/>
      <c r="G370" s="14"/>
      <c r="H370" s="6"/>
    </row>
    <row r="371" spans="3:8" x14ac:dyDescent="0.45">
      <c r="C371" s="1"/>
      <c r="F371" s="13"/>
      <c r="G371" s="14"/>
      <c r="H371" s="6"/>
    </row>
    <row r="372" spans="3:8" x14ac:dyDescent="0.45">
      <c r="C372" s="1"/>
      <c r="F372" s="13"/>
      <c r="G372" s="14"/>
      <c r="H372" s="6"/>
    </row>
    <row r="373" spans="3:8" x14ac:dyDescent="0.45">
      <c r="C373" s="1"/>
      <c r="F373" s="13"/>
      <c r="G373" s="14"/>
      <c r="H373" s="6"/>
    </row>
    <row r="374" spans="3:8" x14ac:dyDescent="0.45">
      <c r="C374" s="1"/>
      <c r="F374" s="13"/>
      <c r="G374" s="14"/>
      <c r="H374" s="6"/>
    </row>
    <row r="375" spans="3:8" x14ac:dyDescent="0.45">
      <c r="C375" s="1"/>
      <c r="F375" s="13"/>
      <c r="G375" s="14"/>
      <c r="H375" s="6"/>
    </row>
    <row r="376" spans="3:8" x14ac:dyDescent="0.45">
      <c r="C376" s="1"/>
      <c r="F376" s="13"/>
      <c r="G376" s="14"/>
      <c r="H376" s="6"/>
    </row>
    <row r="377" spans="3:8" x14ac:dyDescent="0.45">
      <c r="C377" s="1"/>
      <c r="F377" s="13"/>
      <c r="G377" s="14"/>
      <c r="H377" s="6"/>
    </row>
    <row r="378" spans="3:8" x14ac:dyDescent="0.45">
      <c r="C378" s="1"/>
      <c r="F378" s="13"/>
      <c r="G378" s="14"/>
      <c r="H378" s="6"/>
    </row>
    <row r="379" spans="3:8" x14ac:dyDescent="0.45">
      <c r="C379" s="1"/>
      <c r="F379" s="13"/>
      <c r="G379" s="14"/>
      <c r="H379" s="6"/>
    </row>
    <row r="380" spans="3:8" x14ac:dyDescent="0.45">
      <c r="C380" s="1"/>
      <c r="F380" s="13"/>
      <c r="G380" s="14"/>
      <c r="H380" s="6"/>
    </row>
    <row r="381" spans="3:8" x14ac:dyDescent="0.45">
      <c r="C381" s="1"/>
      <c r="F381" s="13"/>
      <c r="G381" s="14"/>
      <c r="H381" s="6"/>
    </row>
    <row r="382" spans="3:8" x14ac:dyDescent="0.45">
      <c r="C382" s="1"/>
      <c r="F382" s="13"/>
      <c r="G382" s="14"/>
      <c r="H382" s="6"/>
    </row>
    <row r="383" spans="3:8" x14ac:dyDescent="0.45">
      <c r="C383" s="1"/>
      <c r="F383" s="13"/>
      <c r="G383" s="14"/>
      <c r="H383" s="6"/>
    </row>
    <row r="384" spans="3:8" x14ac:dyDescent="0.45">
      <c r="C384" s="1"/>
      <c r="F384" s="13"/>
      <c r="G384" s="14"/>
      <c r="H384" s="6"/>
    </row>
    <row r="385" spans="3:8" x14ac:dyDescent="0.45">
      <c r="C385" s="1"/>
      <c r="F385" s="13"/>
      <c r="G385" s="14"/>
      <c r="H385" s="6"/>
    </row>
    <row r="386" spans="3:8" x14ac:dyDescent="0.45">
      <c r="C386" s="1"/>
      <c r="F386" s="13"/>
      <c r="G386" s="14"/>
      <c r="H386" s="6"/>
    </row>
    <row r="387" spans="3:8" x14ac:dyDescent="0.45">
      <c r="C387" s="1"/>
      <c r="F387" s="13"/>
      <c r="G387" s="14"/>
      <c r="H387" s="6"/>
    </row>
    <row r="388" spans="3:8" x14ac:dyDescent="0.45">
      <c r="C388" s="1"/>
      <c r="F388" s="13"/>
      <c r="G388" s="14"/>
      <c r="H388" s="6"/>
    </row>
    <row r="389" spans="3:8" x14ac:dyDescent="0.45">
      <c r="C389" s="1"/>
      <c r="F389" s="13"/>
      <c r="G389" s="14"/>
      <c r="H389" s="6"/>
    </row>
    <row r="390" spans="3:8" x14ac:dyDescent="0.45">
      <c r="C390" s="1"/>
      <c r="F390" s="13"/>
      <c r="G390" s="14"/>
      <c r="H390" s="6"/>
    </row>
    <row r="391" spans="3:8" x14ac:dyDescent="0.45">
      <c r="C391" s="1"/>
      <c r="F391" s="13"/>
      <c r="G391" s="14"/>
      <c r="H391" s="6"/>
    </row>
    <row r="392" spans="3:8" x14ac:dyDescent="0.45">
      <c r="C392" s="1"/>
      <c r="F392" s="13"/>
      <c r="G392" s="14"/>
      <c r="H392" s="6"/>
    </row>
    <row r="393" spans="3:8" x14ac:dyDescent="0.45">
      <c r="C393" s="1"/>
      <c r="F393" s="13"/>
      <c r="G393" s="14"/>
      <c r="H393" s="6"/>
    </row>
    <row r="394" spans="3:8" x14ac:dyDescent="0.45">
      <c r="C394" s="1"/>
      <c r="F394" s="13"/>
      <c r="G394" s="14"/>
      <c r="H394" s="6"/>
    </row>
    <row r="395" spans="3:8" x14ac:dyDescent="0.45">
      <c r="C395" s="1"/>
      <c r="F395" s="13"/>
      <c r="G395" s="14"/>
      <c r="H395" s="6"/>
    </row>
    <row r="396" spans="3:8" x14ac:dyDescent="0.45">
      <c r="C396" s="1"/>
      <c r="F396" s="13"/>
      <c r="G396" s="14"/>
      <c r="H396" s="6"/>
    </row>
    <row r="397" spans="3:8" x14ac:dyDescent="0.45">
      <c r="C397" s="1"/>
      <c r="F397" s="13"/>
      <c r="G397" s="14"/>
      <c r="H397" s="6"/>
    </row>
    <row r="398" spans="3:8" x14ac:dyDescent="0.45">
      <c r="C398" s="1"/>
      <c r="F398" s="13"/>
      <c r="G398" s="14"/>
      <c r="H398" s="6"/>
    </row>
    <row r="399" spans="3:8" x14ac:dyDescent="0.45">
      <c r="C399" s="1"/>
      <c r="F399" s="13"/>
      <c r="G399" s="14"/>
      <c r="H399" s="6"/>
    </row>
    <row r="400" spans="3:8" x14ac:dyDescent="0.45">
      <c r="C400" s="1"/>
      <c r="F400" s="13"/>
      <c r="G400" s="14"/>
      <c r="H400" s="6"/>
    </row>
    <row r="401" spans="3:8" x14ac:dyDescent="0.45">
      <c r="C401" s="1"/>
      <c r="F401" s="13"/>
      <c r="G401" s="14"/>
      <c r="H401" s="6"/>
    </row>
    <row r="402" spans="3:8" x14ac:dyDescent="0.45">
      <c r="C402" s="1"/>
      <c r="F402" s="13"/>
      <c r="G402" s="14"/>
      <c r="H402" s="6"/>
    </row>
    <row r="403" spans="3:8" x14ac:dyDescent="0.45">
      <c r="C403" s="1"/>
      <c r="F403" s="13"/>
      <c r="G403" s="14"/>
      <c r="H403" s="6"/>
    </row>
    <row r="404" spans="3:8" x14ac:dyDescent="0.45">
      <c r="C404" s="1"/>
      <c r="F404" s="13"/>
      <c r="G404" s="14"/>
      <c r="H404" s="6"/>
    </row>
    <row r="405" spans="3:8" x14ac:dyDescent="0.45">
      <c r="C405" s="1"/>
      <c r="F405" s="13"/>
      <c r="G405" s="14"/>
      <c r="H405" s="6"/>
    </row>
    <row r="406" spans="3:8" x14ac:dyDescent="0.45">
      <c r="C406" s="1"/>
      <c r="F406" s="13"/>
      <c r="G406" s="14"/>
      <c r="H406" s="6"/>
    </row>
  </sheetData>
  <autoFilter ref="C3:G161" xr:uid="{E6CC2ED6-4CEE-4ACB-82A3-339B6C38C14D}"/>
  <dataValidations count="1">
    <dataValidation type="list" allowBlank="1" showInputMessage="1" showErrorMessage="1" sqref="D3:E3" xr:uid="{AB19E334-C22F-47F1-8FCA-2D7FFA3C1D2E}">
      <formula1>_xlfn.ANCHORARRAY(#REF!)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7464-6C2F-4EC0-956F-CB979B1D49C6}">
  <sheetPr>
    <tabColor rgb="FF92D050"/>
  </sheetPr>
  <dimension ref="C1:V58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72" sqref="E72"/>
    </sheetView>
  </sheetViews>
  <sheetFormatPr defaultRowHeight="14.25" outlineLevelCol="1" x14ac:dyDescent="0.45"/>
  <cols>
    <col min="2" max="2" width="5.46484375" customWidth="1"/>
    <col min="3" max="3" width="22.33203125" bestFit="1" customWidth="1"/>
    <col min="4" max="4" width="15.6640625" bestFit="1" customWidth="1"/>
    <col min="5" max="5" width="10.19921875" bestFit="1" customWidth="1"/>
    <col min="6" max="6" width="40.59765625" bestFit="1" customWidth="1" outlineLevel="1"/>
    <col min="7" max="7" width="20.33203125" bestFit="1" customWidth="1" outlineLevel="1"/>
    <col min="8" max="8" width="7.1328125" bestFit="1" customWidth="1" outlineLevel="1"/>
    <col min="9" max="9" width="30.19921875" bestFit="1" customWidth="1" outlineLevel="1"/>
    <col min="10" max="10" width="10.19921875" bestFit="1" customWidth="1"/>
    <col min="11" max="11" width="45" hidden="1" customWidth="1"/>
    <col min="12" max="12" width="9.796875" bestFit="1" customWidth="1"/>
    <col min="13" max="13" width="19.1328125" bestFit="1" customWidth="1" outlineLevel="1"/>
    <col min="14" max="14" width="7.73046875" bestFit="1" customWidth="1" outlineLevel="1"/>
    <col min="15" max="15" width="9.73046875" bestFit="1" customWidth="1" outlineLevel="1"/>
    <col min="16" max="16" width="37.265625" bestFit="1" customWidth="1" outlineLevel="1"/>
    <col min="17" max="17" width="22.46484375" bestFit="1" customWidth="1" outlineLevel="1"/>
    <col min="18" max="19" width="28.59765625" bestFit="1" customWidth="1" outlineLevel="1"/>
    <col min="20" max="20" width="24.86328125" bestFit="1" customWidth="1"/>
  </cols>
  <sheetData>
    <row r="1" spans="3:19" x14ac:dyDescent="0.45">
      <c r="D1" t="s">
        <v>2891</v>
      </c>
    </row>
    <row r="2" spans="3:19" x14ac:dyDescent="0.45">
      <c r="D2" s="11">
        <f>SUBTOTAL(9,Transformed_Data[Stripe fee total])</f>
        <v>-52779.040000000001</v>
      </c>
    </row>
    <row r="4" spans="3:19" x14ac:dyDescent="0.45">
      <c r="C4" t="s">
        <v>1440</v>
      </c>
      <c r="D4" t="s">
        <v>1439</v>
      </c>
      <c r="E4" t="s">
        <v>1444</v>
      </c>
      <c r="F4" t="s">
        <v>286</v>
      </c>
      <c r="G4" t="s">
        <v>287</v>
      </c>
      <c r="H4" t="s">
        <v>0</v>
      </c>
      <c r="I4" t="s">
        <v>1</v>
      </c>
      <c r="J4" t="s">
        <v>2</v>
      </c>
      <c r="K4" t="s">
        <v>3</v>
      </c>
      <c r="L4" t="s">
        <v>4</v>
      </c>
      <c r="M4" t="s">
        <v>6</v>
      </c>
      <c r="N4" t="s">
        <v>7</v>
      </c>
      <c r="O4" t="s">
        <v>8</v>
      </c>
      <c r="P4" t="s">
        <v>10</v>
      </c>
      <c r="Q4" t="s">
        <v>11</v>
      </c>
      <c r="R4" t="s">
        <v>12</v>
      </c>
      <c r="S4" t="s">
        <v>13</v>
      </c>
    </row>
    <row r="5" spans="3:19" x14ac:dyDescent="0.45">
      <c r="C5" s="5">
        <f>Transformed_Data[[#This Row],[Amount]]/SUMIFS(Transformed_Data[Amount],Transformed_Data[Created],Transformed_Data[[#This Row],[Created]])</f>
        <v>0.43026706231454004</v>
      </c>
      <c r="D5" s="15" cm="1">
        <f t="array" ref="D5">IFERROR(_xlfn.XLOOKUP(Transformed_Data[[#This Row],[Created]],_xlfn._TRO_TRAILING('Fees by date'!$C$4:$C$1001),_xlfn._TRO_TRAILING('Fees by date'!$D$4:D$1001)),"")*Transformed_Data[[#This Row],[Stripe fee Allocation %]]</f>
        <v>-1.1617210682492582</v>
      </c>
      <c r="E5" s="9">
        <f>DATEVALUE(SUBSTITUTE(_xlfn.TEXTAFTER(Transformed_Data[[#This Row],[TabName]], " ", -3), " ", ", ", 2))</f>
        <v>45663</v>
      </c>
      <c r="F5" t="s">
        <v>1446</v>
      </c>
      <c r="G5" t="s">
        <v>1855</v>
      </c>
      <c r="H5" t="s">
        <v>19</v>
      </c>
      <c r="J5" s="1">
        <v>46013</v>
      </c>
      <c r="K5" t="s">
        <v>1461</v>
      </c>
      <c r="L5">
        <v>290</v>
      </c>
      <c r="M5">
        <v>290</v>
      </c>
      <c r="N5">
        <v>10.16</v>
      </c>
      <c r="O5">
        <v>279.83999999999997</v>
      </c>
      <c r="P5" t="s">
        <v>2404</v>
      </c>
    </row>
    <row r="6" spans="3:19" x14ac:dyDescent="0.45">
      <c r="C6" s="5">
        <f>Transformed_Data[[#This Row],[Amount]]/SUMIFS(Transformed_Data[Amount],Transformed_Data[Created],Transformed_Data[[#This Row],[Created]])</f>
        <v>0.56973293768545996</v>
      </c>
      <c r="D6" s="15" cm="1">
        <f t="array" ref="D6">IFERROR(_xlfn.XLOOKUP(Transformed_Data[[#This Row],[Created]],_xlfn._TRO_TRAILING('Fees by date'!$C$4:$C$1001),_xlfn._TRO_TRAILING('Fees by date'!$D$4:D$1001)),"")*Transformed_Data[[#This Row],[Stripe fee Allocation %]]</f>
        <v>-1.5382789317507419</v>
      </c>
      <c r="E6" s="9">
        <f>DATEVALUE(SUBSTITUTE(_xlfn.TEXTAFTER(Transformed_Data[[#This Row],[TabName]], " ", -3), " ", ", ", 2))</f>
        <v>45663</v>
      </c>
      <c r="F6" t="s">
        <v>1446</v>
      </c>
      <c r="G6" t="s">
        <v>1855</v>
      </c>
      <c r="H6" t="s">
        <v>19</v>
      </c>
      <c r="J6" s="1">
        <v>46013</v>
      </c>
      <c r="K6" t="s">
        <v>1463</v>
      </c>
      <c r="L6">
        <v>384</v>
      </c>
      <c r="M6">
        <v>384</v>
      </c>
      <c r="N6">
        <v>11.44</v>
      </c>
      <c r="O6">
        <v>372.56</v>
      </c>
      <c r="P6" t="s">
        <v>2126</v>
      </c>
    </row>
    <row r="7" spans="3:19" x14ac:dyDescent="0.45">
      <c r="C7" s="5">
        <f>Transformed_Data[[#This Row],[Amount]]/SUMIFS(Transformed_Data[Amount],Transformed_Data[Created],Transformed_Data[[#This Row],[Created]])</f>
        <v>1</v>
      </c>
      <c r="D7" s="15" cm="1">
        <f t="array" ref="D7">IFERROR(_xlfn.XLOOKUP(Transformed_Data[[#This Row],[Created]],_xlfn._TRO_TRAILING('Fees by date'!$C$4:$C$1001),_xlfn._TRO_TRAILING('Fees by date'!$D$4:D$1001)),"")*Transformed_Data[[#This Row],[Stripe fee Allocation %]]</f>
        <v>0</v>
      </c>
      <c r="E7" s="9">
        <f>DATEVALUE(SUBSTITUTE(_xlfn.TEXTAFTER(Transformed_Data[[#This Row],[TabName]], " ", -3), " ", ", ", 2))</f>
        <v>45663</v>
      </c>
      <c r="F7" t="s">
        <v>1446</v>
      </c>
      <c r="G7" t="s">
        <v>1855</v>
      </c>
      <c r="H7" t="s">
        <v>19</v>
      </c>
      <c r="J7" s="1">
        <v>46014</v>
      </c>
      <c r="L7">
        <v>185</v>
      </c>
      <c r="M7">
        <v>185</v>
      </c>
      <c r="N7">
        <v>8.44</v>
      </c>
      <c r="O7">
        <v>176.56</v>
      </c>
      <c r="P7" t="s">
        <v>2805</v>
      </c>
    </row>
    <row r="8" spans="3:19" x14ac:dyDescent="0.45">
      <c r="C8" s="5">
        <f>Transformed_Data[[#This Row],[Amount]]/SUMIFS(Transformed_Data[Amount],Transformed_Data[Created],Transformed_Data[[#This Row],[Created]])</f>
        <v>1</v>
      </c>
      <c r="D8" s="15" cm="1">
        <f t="array" ref="D8">IFERROR(_xlfn.XLOOKUP(Transformed_Data[[#This Row],[Created]],_xlfn._TRO_TRAILING('Fees by date'!$C$4:$C$1001),_xlfn._TRO_TRAILING('Fees by date'!$D$4:D$1001)),"")*Transformed_Data[[#This Row],[Stripe fee Allocation %]]</f>
        <v>-30.4</v>
      </c>
      <c r="E8" s="9">
        <f>DATEVALUE(SUBSTITUTE(_xlfn.TEXTAFTER(Transformed_Data[[#This Row],[TabName]], " ", -3), " ", ", ", 2))</f>
        <v>45663</v>
      </c>
      <c r="F8" t="s">
        <v>1446</v>
      </c>
      <c r="G8" t="s">
        <v>1855</v>
      </c>
      <c r="H8" t="s">
        <v>19</v>
      </c>
      <c r="J8" s="1">
        <v>46015</v>
      </c>
      <c r="K8" t="s">
        <v>1449</v>
      </c>
      <c r="L8">
        <v>7600</v>
      </c>
      <c r="M8">
        <v>7600</v>
      </c>
      <c r="N8">
        <v>258.7</v>
      </c>
      <c r="O8">
        <v>7341.3</v>
      </c>
      <c r="P8" t="s">
        <v>2345</v>
      </c>
    </row>
    <row r="9" spans="3:19" x14ac:dyDescent="0.45">
      <c r="C9" s="5">
        <f>Transformed_Data[[#This Row],[Amount]]/SUMIFS(Transformed_Data[Amount],Transformed_Data[Created],Transformed_Data[[#This Row],[Created]])</f>
        <v>1</v>
      </c>
      <c r="D9" s="15" cm="1">
        <f t="array" ref="D9">IFERROR(_xlfn.XLOOKUP(Transformed_Data[[#This Row],[Created]],_xlfn._TRO_TRAILING('Fees by date'!$C$4:$C$1001),_xlfn._TRO_TRAILING('Fees by date'!$D$4:D$1001)),"")*Transformed_Data[[#This Row],[Stripe fee Allocation %]]</f>
        <v>-78.2</v>
      </c>
      <c r="E9" s="9">
        <f>DATEVALUE(SUBSTITUTE(_xlfn.TEXTAFTER(Transformed_Data[[#This Row],[TabName]], " ", -3), " ", ", ", 2))</f>
        <v>45663</v>
      </c>
      <c r="F9" t="s">
        <v>1446</v>
      </c>
      <c r="G9" t="s">
        <v>1855</v>
      </c>
      <c r="H9" t="s">
        <v>19</v>
      </c>
      <c r="J9" s="1">
        <v>46019</v>
      </c>
      <c r="K9" t="s">
        <v>1451</v>
      </c>
      <c r="L9">
        <v>19550</v>
      </c>
      <c r="M9">
        <v>19550</v>
      </c>
      <c r="N9">
        <v>567.25</v>
      </c>
      <c r="O9">
        <v>18982.75</v>
      </c>
      <c r="P9" t="s">
        <v>2510</v>
      </c>
    </row>
    <row r="10" spans="3:19" x14ac:dyDescent="0.45">
      <c r="C10" s="5">
        <f>Transformed_Data[[#This Row],[Amount]]/SUMIFS(Transformed_Data[Amount],Transformed_Data[Created],Transformed_Data[[#This Row],[Created]])</f>
        <v>1</v>
      </c>
      <c r="D10" s="15" cm="1">
        <f t="array" ref="D10">IFERROR(_xlfn.XLOOKUP(Transformed_Data[[#This Row],[Created]],_xlfn._TRO_TRAILING('Fees by date'!$C$4:$C$1001),_xlfn._TRO_TRAILING('Fees by date'!$D$4:D$1001)),"")*Transformed_Data[[#This Row],[Stripe fee Allocation %]]</f>
        <v>-174.9</v>
      </c>
      <c r="E10" s="9">
        <f>DATEVALUE(SUBSTITUTE(_xlfn.TEXTAFTER(Transformed_Data[[#This Row],[TabName]], " ", -3), " ", ", ", 2))</f>
        <v>45663</v>
      </c>
      <c r="F10" t="s">
        <v>1446</v>
      </c>
      <c r="G10" t="s">
        <v>1855</v>
      </c>
      <c r="H10" t="s">
        <v>19</v>
      </c>
      <c r="J10" s="1">
        <v>46020</v>
      </c>
      <c r="K10" t="s">
        <v>1459</v>
      </c>
      <c r="L10">
        <v>43725</v>
      </c>
      <c r="M10">
        <v>43725</v>
      </c>
      <c r="N10">
        <v>8</v>
      </c>
      <c r="O10">
        <v>43717</v>
      </c>
      <c r="P10" t="s">
        <v>1982</v>
      </c>
    </row>
    <row r="11" spans="3:19" x14ac:dyDescent="0.45">
      <c r="C11" s="5">
        <f>Transformed_Data[[#This Row],[Amount]]/SUMIFS(Transformed_Data[Amount],Transformed_Data[Created],Transformed_Data[[#This Row],[Created]])</f>
        <v>9.1231626964014198E-3</v>
      </c>
      <c r="D11" s="15" cm="1">
        <f t="array" ref="D11">IFERROR(_xlfn.XLOOKUP(Transformed_Data[[#This Row],[Created]],_xlfn._TRO_TRAILING('Fees by date'!$C$4:$C$1001),_xlfn._TRO_TRAILING('Fees by date'!$D$4:D$1001)),"")*Transformed_Data[[#This Row],[Stripe fee Allocation %]]</f>
        <v>-0.72000000000000008</v>
      </c>
      <c r="E11" s="9">
        <f>DATEVALUE(SUBSTITUTE(_xlfn.TEXTAFTER(Transformed_Data[[#This Row],[TabName]], " ", -3), " ", ", ", 2))</f>
        <v>45663</v>
      </c>
      <c r="F11" t="s">
        <v>1446</v>
      </c>
      <c r="G11" t="s">
        <v>1855</v>
      </c>
      <c r="H11" t="s">
        <v>19</v>
      </c>
      <c r="J11" s="1">
        <v>46021</v>
      </c>
      <c r="K11" t="s">
        <v>1453</v>
      </c>
      <c r="L11">
        <v>180</v>
      </c>
      <c r="M11">
        <v>180</v>
      </c>
      <c r="N11">
        <v>5.52</v>
      </c>
      <c r="O11">
        <v>174.48</v>
      </c>
      <c r="P11" t="s">
        <v>2015</v>
      </c>
    </row>
    <row r="12" spans="3:19" x14ac:dyDescent="0.45">
      <c r="C12" s="5">
        <f>Transformed_Data[[#This Row],[Amount]]/SUMIFS(Transformed_Data[Amount],Transformed_Data[Created],Transformed_Data[[#This Row],[Created]])</f>
        <v>0.99087683730359855</v>
      </c>
      <c r="D12" s="15" cm="1">
        <f t="array" ref="D12">IFERROR(_xlfn.XLOOKUP(Transformed_Data[[#This Row],[Created]],_xlfn._TRO_TRAILING('Fees by date'!$C$4:$C$1001),_xlfn._TRO_TRAILING('Fees by date'!$D$4:D$1001)),"")*Transformed_Data[[#This Row],[Stripe fee Allocation %]]</f>
        <v>-78.2</v>
      </c>
      <c r="E12" s="9">
        <f>DATEVALUE(SUBSTITUTE(_xlfn.TEXTAFTER(Transformed_Data[[#This Row],[TabName]], " ", -3), " ", ", ", 2))</f>
        <v>45663</v>
      </c>
      <c r="F12" t="s">
        <v>1446</v>
      </c>
      <c r="G12" t="s">
        <v>1855</v>
      </c>
      <c r="H12" t="s">
        <v>19</v>
      </c>
      <c r="J12" s="1">
        <v>46021</v>
      </c>
      <c r="K12" t="s">
        <v>1455</v>
      </c>
      <c r="L12">
        <v>19550</v>
      </c>
      <c r="M12">
        <v>19550</v>
      </c>
      <c r="N12">
        <v>567.25</v>
      </c>
      <c r="O12">
        <v>18982.75</v>
      </c>
      <c r="P12" t="s">
        <v>2510</v>
      </c>
    </row>
    <row r="13" spans="3:19" x14ac:dyDescent="0.45">
      <c r="C13" s="5">
        <f>Transformed_Data[[#This Row],[Amount]]/SUMIFS(Transformed_Data[Amount],Transformed_Data[Created],Transformed_Data[[#This Row],[Created]])</f>
        <v>1</v>
      </c>
      <c r="D13" s="15" cm="1">
        <f t="array" ref="D13">IFERROR(_xlfn.XLOOKUP(Transformed_Data[[#This Row],[Created]],_xlfn._TRO_TRAILING('Fees by date'!$C$4:$C$1001),_xlfn._TRO_TRAILING('Fees by date'!$D$4:D$1001)),"")*Transformed_Data[[#This Row],[Stripe fee Allocation %]]</f>
        <v>-0.16</v>
      </c>
      <c r="E13" s="9">
        <f>DATEVALUE(SUBSTITUTE(_xlfn.TEXTAFTER(Transformed_Data[[#This Row],[TabName]], " ", -3), " ", ", ", 2))</f>
        <v>45663</v>
      </c>
      <c r="F13" t="s">
        <v>1446</v>
      </c>
      <c r="G13" t="s">
        <v>1855</v>
      </c>
      <c r="H13" t="s">
        <v>19</v>
      </c>
      <c r="J13" s="1">
        <v>46022</v>
      </c>
      <c r="K13" t="s">
        <v>1457</v>
      </c>
      <c r="L13">
        <v>40</v>
      </c>
      <c r="M13">
        <v>40</v>
      </c>
      <c r="N13">
        <v>1.46</v>
      </c>
      <c r="O13">
        <v>38.54</v>
      </c>
      <c r="P13" t="s">
        <v>2432</v>
      </c>
    </row>
    <row r="14" spans="3:19" x14ac:dyDescent="0.45">
      <c r="C14" s="5">
        <f>Transformed_Data[[#This Row],[Amount]]/SUMIFS(Transformed_Data[Amount],Transformed_Data[Created],Transformed_Data[[#This Row],[Created]])</f>
        <v>0.3818359375</v>
      </c>
      <c r="D14" s="15" cm="1">
        <f t="array" ref="D14">IFERROR(_xlfn.XLOOKUP(Transformed_Data[[#This Row],[Created]],_xlfn._TRO_TRAILING('Fees by date'!$C$4:$C$1001),_xlfn._TRO_TRAILING('Fees by date'!$D$4:D$1001)),"")*Transformed_Data[[#This Row],[Stripe fee Allocation %]]</f>
        <v>-78.2</v>
      </c>
      <c r="E14" s="9">
        <f>DATEVALUE(SUBSTITUTE(_xlfn.TEXTAFTER(Transformed_Data[[#This Row],[TabName]], " ", -3), " ", ", ", 2))</f>
        <v>45663</v>
      </c>
      <c r="F14" t="s">
        <v>1446</v>
      </c>
      <c r="G14" t="s">
        <v>1855</v>
      </c>
      <c r="H14" t="s">
        <v>19</v>
      </c>
      <c r="J14" s="1">
        <v>46023</v>
      </c>
      <c r="K14" t="s">
        <v>1477</v>
      </c>
      <c r="L14">
        <v>19550</v>
      </c>
      <c r="M14">
        <v>19550</v>
      </c>
      <c r="N14">
        <v>567.25</v>
      </c>
      <c r="O14">
        <v>18982.75</v>
      </c>
      <c r="P14" t="s">
        <v>2510</v>
      </c>
    </row>
    <row r="15" spans="3:19" x14ac:dyDescent="0.45">
      <c r="C15" s="5">
        <f>Transformed_Data[[#This Row],[Amount]]/SUMIFS(Transformed_Data[Amount],Transformed_Data[Created],Transformed_Data[[#This Row],[Created]])</f>
        <v>0.6181640625</v>
      </c>
      <c r="D15" s="15" cm="1">
        <f t="array" ref="D15">IFERROR(_xlfn.XLOOKUP(Transformed_Data[[#This Row],[Created]],_xlfn._TRO_TRAILING('Fees by date'!$C$4:$C$1001),_xlfn._TRO_TRAILING('Fees by date'!$D$4:D$1001)),"")*Transformed_Data[[#This Row],[Stripe fee Allocation %]]</f>
        <v>-126.60000000000001</v>
      </c>
      <c r="E15" s="9">
        <f>DATEVALUE(SUBSTITUTE(_xlfn.TEXTAFTER(Transformed_Data[[#This Row],[TabName]], " ", -3), " ", ", ", 2))</f>
        <v>45663</v>
      </c>
      <c r="F15" t="s">
        <v>1446</v>
      </c>
      <c r="G15" t="s">
        <v>1855</v>
      </c>
      <c r="H15" t="s">
        <v>19</v>
      </c>
      <c r="J15" s="1">
        <v>46023</v>
      </c>
      <c r="K15" t="s">
        <v>1479</v>
      </c>
      <c r="L15">
        <v>31650</v>
      </c>
      <c r="M15">
        <v>31650</v>
      </c>
      <c r="N15">
        <v>1392.9</v>
      </c>
      <c r="O15">
        <v>30257.1</v>
      </c>
      <c r="P15" t="s">
        <v>2887</v>
      </c>
    </row>
    <row r="16" spans="3:19" x14ac:dyDescent="0.45">
      <c r="C16" s="5">
        <f>Transformed_Data[[#This Row],[Amount]]/SUMIFS(Transformed_Data[Amount],Transformed_Data[Created],Transformed_Data[[#This Row],[Created]])</f>
        <v>1</v>
      </c>
      <c r="D16" s="15" cm="1">
        <f t="array" ref="D16">IFERROR(_xlfn.XLOOKUP(Transformed_Data[[#This Row],[Created]],_xlfn._TRO_TRAILING('Fees by date'!$C$4:$C$1001),_xlfn._TRO_TRAILING('Fees by date'!$D$4:D$1001)),"")*Transformed_Data[[#This Row],[Stripe fee Allocation %]]</f>
        <v>0</v>
      </c>
      <c r="E16" s="9">
        <f>DATEVALUE(SUBSTITUTE(_xlfn.TEXTAFTER(Transformed_Data[[#This Row],[TabName]], " ", -3), " ", ", ", 2))</f>
        <v>45811</v>
      </c>
      <c r="F16" t="s">
        <v>616</v>
      </c>
      <c r="G16" t="s">
        <v>1860</v>
      </c>
      <c r="H16" t="s">
        <v>19</v>
      </c>
      <c r="J16" s="1">
        <v>45800</v>
      </c>
      <c r="K16" t="s">
        <v>618</v>
      </c>
      <c r="L16">
        <v>150</v>
      </c>
      <c r="M16">
        <v>150</v>
      </c>
      <c r="N16">
        <v>4.6500000000000004</v>
      </c>
      <c r="O16">
        <v>145.35</v>
      </c>
      <c r="P16" t="s">
        <v>619</v>
      </c>
    </row>
    <row r="17" spans="3:16" x14ac:dyDescent="0.45">
      <c r="C17" s="5">
        <f>Transformed_Data[[#This Row],[Amount]]/SUMIFS(Transformed_Data[Amount],Transformed_Data[Created],Transformed_Data[[#This Row],[Created]])</f>
        <v>0.44342507645259938</v>
      </c>
      <c r="D17" s="15" cm="1">
        <f t="array" ref="D17">IFERROR(_xlfn.XLOOKUP(Transformed_Data[[#This Row],[Created]],_xlfn._TRO_TRAILING('Fees by date'!$C$4:$C$1001),_xlfn._TRO_TRAILING('Fees by date'!$D$4:D$1001)),"")*Transformed_Data[[#This Row],[Stripe fee Allocation %]]</f>
        <v>0</v>
      </c>
      <c r="E17" s="9">
        <f>DATEVALUE(SUBSTITUTE(_xlfn.TEXTAFTER(Transformed_Data[[#This Row],[TabName]], " ", -3), " ", ", ", 2))</f>
        <v>45811</v>
      </c>
      <c r="F17" t="s">
        <v>616</v>
      </c>
      <c r="G17" t="s">
        <v>1860</v>
      </c>
      <c r="H17" t="s">
        <v>19</v>
      </c>
      <c r="J17" s="1">
        <v>45803</v>
      </c>
      <c r="K17" t="s">
        <v>621</v>
      </c>
      <c r="L17">
        <v>11600</v>
      </c>
      <c r="M17">
        <v>11600</v>
      </c>
      <c r="N17">
        <v>394.7</v>
      </c>
      <c r="O17">
        <v>11205.3</v>
      </c>
      <c r="P17" t="s">
        <v>1885</v>
      </c>
    </row>
    <row r="18" spans="3:16" x14ac:dyDescent="0.45">
      <c r="C18" s="5">
        <f>Transformed_Data[[#This Row],[Amount]]/SUMIFS(Transformed_Data[Amount],Transformed_Data[Created],Transformed_Data[[#This Row],[Created]])</f>
        <v>3.2492354740061159E-2</v>
      </c>
      <c r="D18" s="19" cm="1">
        <f t="array" ref="D18">IFERROR(_xlfn.XLOOKUP(Transformed_Data[[#This Row],[Created]],_xlfn._TRO_TRAILING('Fees by date'!$C$4:$C$1001),_xlfn._TRO_TRAILING('Fees by date'!$D$4:D$1001)),"")*Transformed_Data[[#This Row],[Stripe fee Allocation %]]</f>
        <v>0</v>
      </c>
      <c r="E18" s="20">
        <f>DATEVALUE(SUBSTITUTE(_xlfn.TEXTAFTER(Transformed_Data[[#This Row],[TabName]], " ", -3), " ", ", ", 2))</f>
        <v>45811</v>
      </c>
      <c r="F18" t="s">
        <v>616</v>
      </c>
      <c r="G18" t="s">
        <v>1860</v>
      </c>
      <c r="H18" t="s">
        <v>19</v>
      </c>
      <c r="J18" s="1">
        <v>45803</v>
      </c>
      <c r="K18" t="s">
        <v>623</v>
      </c>
      <c r="L18">
        <v>850</v>
      </c>
      <c r="M18">
        <v>850</v>
      </c>
      <c r="N18">
        <v>29.2</v>
      </c>
      <c r="O18">
        <v>820.8</v>
      </c>
      <c r="P18" t="s">
        <v>1886</v>
      </c>
    </row>
    <row r="19" spans="3:16" x14ac:dyDescent="0.45">
      <c r="C19" s="5">
        <f>Transformed_Data[[#This Row],[Amount]]/SUMIFS(Transformed_Data[Amount],Transformed_Data[Created],Transformed_Data[[#This Row],[Created]])</f>
        <v>2.198012232415902E-2</v>
      </c>
      <c r="D19" s="19" cm="1">
        <f t="array" ref="D19">IFERROR(_xlfn.XLOOKUP(Transformed_Data[[#This Row],[Created]],_xlfn._TRO_TRAILING('Fees by date'!$C$4:$C$1001),_xlfn._TRO_TRAILING('Fees by date'!$D$4:D$1001)),"")*Transformed_Data[[#This Row],[Stripe fee Allocation %]]</f>
        <v>0</v>
      </c>
      <c r="E19" s="20">
        <f>DATEVALUE(SUBSTITUTE(_xlfn.TEXTAFTER(Transformed_Data[[#This Row],[TabName]], " ", -3), " ", ", ", 2))</f>
        <v>45811</v>
      </c>
      <c r="F19" t="s">
        <v>616</v>
      </c>
      <c r="G19" t="s">
        <v>1860</v>
      </c>
      <c r="H19" t="s">
        <v>19</v>
      </c>
      <c r="J19" s="1">
        <v>45803</v>
      </c>
      <c r="K19" t="s">
        <v>625</v>
      </c>
      <c r="L19">
        <v>575</v>
      </c>
      <c r="M19">
        <v>575</v>
      </c>
      <c r="N19">
        <v>16.98</v>
      </c>
      <c r="O19">
        <v>558.02</v>
      </c>
      <c r="P19" t="s">
        <v>1887</v>
      </c>
    </row>
    <row r="20" spans="3:16" x14ac:dyDescent="0.45">
      <c r="C20" s="18">
        <f>Transformed_Data[[#This Row],[Amount]]/SUMIFS(Transformed_Data[Amount],Transformed_Data[Created],Transformed_Data[[#This Row],[Created]])</f>
        <v>2.102446483180428E-3</v>
      </c>
      <c r="D20" s="19" cm="1">
        <f t="array" ref="D20">IFERROR(_xlfn.XLOOKUP(Transformed_Data[[#This Row],[Created]],_xlfn._TRO_TRAILING('Fees by date'!$C$4:$C$1001),_xlfn._TRO_TRAILING('Fees by date'!$D$4:D$1001)),"")*Transformed_Data[[#This Row],[Stripe fee Allocation %]]</f>
        <v>0</v>
      </c>
      <c r="E20" s="20">
        <f>DATEVALUE(SUBSTITUTE(_xlfn.TEXTAFTER(Transformed_Data[[#This Row],[TabName]], " ", -3), " ", ", ", 2))</f>
        <v>45811</v>
      </c>
      <c r="F20" t="s">
        <v>616</v>
      </c>
      <c r="G20" t="s">
        <v>1860</v>
      </c>
      <c r="H20" t="s">
        <v>19</v>
      </c>
      <c r="J20" s="1">
        <v>45803</v>
      </c>
      <c r="K20" t="s">
        <v>627</v>
      </c>
      <c r="L20">
        <v>55</v>
      </c>
      <c r="M20">
        <v>55</v>
      </c>
      <c r="N20">
        <v>1.9</v>
      </c>
      <c r="O20">
        <v>53.1</v>
      </c>
      <c r="P20" t="s">
        <v>1891</v>
      </c>
    </row>
    <row r="21" spans="3:16" x14ac:dyDescent="0.45">
      <c r="C21" s="5">
        <f>Transformed_Data[[#This Row],[Amount]]/SUMIFS(Transformed_Data[Amount],Transformed_Data[Created],Transformed_Data[[#This Row],[Created]])</f>
        <v>0.44342507645259938</v>
      </c>
      <c r="D21" s="19" cm="1">
        <f t="array" ref="D21">IFERROR(_xlfn.XLOOKUP(Transformed_Data[[#This Row],[Created]],_xlfn._TRO_TRAILING('Fees by date'!$C$4:$C$1001),_xlfn._TRO_TRAILING('Fees by date'!$D$4:D$1001)),"")*Transformed_Data[[#This Row],[Stripe fee Allocation %]]</f>
        <v>0</v>
      </c>
      <c r="E21" s="20">
        <f>DATEVALUE(SUBSTITUTE(_xlfn.TEXTAFTER(Transformed_Data[[#This Row],[TabName]], " ", -3), " ", ", ", 2))</f>
        <v>45811</v>
      </c>
      <c r="F21" t="s">
        <v>897</v>
      </c>
      <c r="G21" t="s">
        <v>1860</v>
      </c>
      <c r="H21" t="s">
        <v>19</v>
      </c>
      <c r="J21" s="1">
        <v>45803</v>
      </c>
      <c r="K21" t="s">
        <v>621</v>
      </c>
      <c r="L21">
        <v>11600</v>
      </c>
      <c r="M21">
        <v>11600</v>
      </c>
      <c r="N21">
        <v>394.7</v>
      </c>
      <c r="O21">
        <v>11205.3</v>
      </c>
      <c r="P21" t="s">
        <v>1885</v>
      </c>
    </row>
    <row r="22" spans="3:16" x14ac:dyDescent="0.45">
      <c r="C22" s="5">
        <f>Transformed_Data[[#This Row],[Amount]]/SUMIFS(Transformed_Data[Amount],Transformed_Data[Created],Transformed_Data[[#This Row],[Created]])</f>
        <v>3.2492354740061159E-2</v>
      </c>
      <c r="D22" s="19" cm="1">
        <f t="array" ref="D22">IFERROR(_xlfn.XLOOKUP(Transformed_Data[[#This Row],[Created]],_xlfn._TRO_TRAILING('Fees by date'!$C$4:$C$1001),_xlfn._TRO_TRAILING('Fees by date'!$D$4:D$1001)),"")*Transformed_Data[[#This Row],[Stripe fee Allocation %]]</f>
        <v>0</v>
      </c>
      <c r="E22" s="20">
        <f>DATEVALUE(SUBSTITUTE(_xlfn.TEXTAFTER(Transformed_Data[[#This Row],[TabName]], " ", -3), " ", ", ", 2))</f>
        <v>45811</v>
      </c>
      <c r="F22" t="s">
        <v>897</v>
      </c>
      <c r="G22" t="s">
        <v>1860</v>
      </c>
      <c r="H22" t="s">
        <v>19</v>
      </c>
      <c r="J22" s="1">
        <v>45803</v>
      </c>
      <c r="K22" t="s">
        <v>623</v>
      </c>
      <c r="L22">
        <v>850</v>
      </c>
      <c r="M22">
        <v>850</v>
      </c>
      <c r="N22">
        <v>29.2</v>
      </c>
      <c r="O22">
        <v>820.8</v>
      </c>
      <c r="P22" t="s">
        <v>1886</v>
      </c>
    </row>
    <row r="23" spans="3:16" x14ac:dyDescent="0.45">
      <c r="C23" s="18">
        <f>Transformed_Data[[#This Row],[Amount]]/SUMIFS(Transformed_Data[Amount],Transformed_Data[Created],Transformed_Data[[#This Row],[Created]])</f>
        <v>2.198012232415902E-2</v>
      </c>
      <c r="D23" s="15" cm="1">
        <f t="array" ref="D23">IFERROR(_xlfn.XLOOKUP(Transformed_Data[[#This Row],[Created]],_xlfn._TRO_TRAILING('Fees by date'!$C$4:$C$1001),_xlfn._TRO_TRAILING('Fees by date'!$D$4:D$1001)),"")*Transformed_Data[[#This Row],[Stripe fee Allocation %]]</f>
        <v>0</v>
      </c>
      <c r="E23" s="9">
        <f>DATEVALUE(SUBSTITUTE(_xlfn.TEXTAFTER(Transformed_Data[[#This Row],[TabName]], " ", -3), " ", ", ", 2))</f>
        <v>45811</v>
      </c>
      <c r="F23" t="s">
        <v>897</v>
      </c>
      <c r="G23" t="s">
        <v>1860</v>
      </c>
      <c r="H23" t="s">
        <v>19</v>
      </c>
      <c r="J23" s="1">
        <v>45803</v>
      </c>
      <c r="K23" t="s">
        <v>625</v>
      </c>
      <c r="L23">
        <v>575</v>
      </c>
      <c r="M23">
        <v>575</v>
      </c>
      <c r="N23">
        <v>16.98</v>
      </c>
      <c r="O23">
        <v>558.02</v>
      </c>
      <c r="P23" t="s">
        <v>1887</v>
      </c>
    </row>
    <row r="24" spans="3:16" x14ac:dyDescent="0.45">
      <c r="C24" s="21">
        <f>Transformed_Data[[#This Row],[Amount]]/SUMIFS(Transformed_Data[Amount],Transformed_Data[Created],Transformed_Data[[#This Row],[Created]])</f>
        <v>2.102446483180428E-3</v>
      </c>
      <c r="D24" s="19" cm="1">
        <f t="array" ref="D24">IFERROR(_xlfn.XLOOKUP(Transformed_Data[[#This Row],[Created]],_xlfn._TRO_TRAILING('Fees by date'!$C$4:$C$1001),_xlfn._TRO_TRAILING('Fees by date'!$D$4:D$1001)),"")*Transformed_Data[[#This Row],[Stripe fee Allocation %]]</f>
        <v>0</v>
      </c>
      <c r="E24" s="20">
        <f>DATEVALUE(SUBSTITUTE(_xlfn.TEXTAFTER(Transformed_Data[[#This Row],[TabName]], " ", -3), " ", ", ", 2))</f>
        <v>45811</v>
      </c>
      <c r="F24" t="s">
        <v>897</v>
      </c>
      <c r="G24" t="s">
        <v>1860</v>
      </c>
      <c r="H24" t="s">
        <v>19</v>
      </c>
      <c r="J24" s="1">
        <v>45803</v>
      </c>
      <c r="K24" t="s">
        <v>627</v>
      </c>
      <c r="L24">
        <v>55</v>
      </c>
      <c r="M24">
        <v>55</v>
      </c>
      <c r="N24">
        <v>1.9</v>
      </c>
      <c r="O24">
        <v>53.1</v>
      </c>
      <c r="P24" t="s">
        <v>1891</v>
      </c>
    </row>
    <row r="25" spans="3:16" x14ac:dyDescent="0.45">
      <c r="C25" s="21">
        <f>Transformed_Data[[#This Row],[Amount]]/SUMIFS(Transformed_Data[Amount],Transformed_Data[Created],Transformed_Data[[#This Row],[Created]])</f>
        <v>2.0648713757205539E-3</v>
      </c>
      <c r="D25" s="19" cm="1">
        <f t="array" ref="D25">IFERROR(_xlfn.XLOOKUP(Transformed_Data[[#This Row],[Created]],_xlfn._TRO_TRAILING('Fees by date'!$C$4:$C$1001),_xlfn._TRO_TRAILING('Fees by date'!$D$4:D$1001)),"")*Transformed_Data[[#This Row],[Stripe fee Allocation %]]</f>
        <v>0</v>
      </c>
      <c r="E25" s="20">
        <f>DATEVALUE(SUBSTITUTE(_xlfn.TEXTAFTER(Transformed_Data[[#This Row],[TabName]], " ", -3), " ", ", ", 2))</f>
        <v>45811</v>
      </c>
      <c r="F25" t="s">
        <v>616</v>
      </c>
      <c r="G25" t="s">
        <v>1860</v>
      </c>
      <c r="H25" t="s">
        <v>19</v>
      </c>
      <c r="J25" s="1">
        <v>45804</v>
      </c>
      <c r="K25" t="s">
        <v>629</v>
      </c>
      <c r="L25">
        <v>480</v>
      </c>
      <c r="M25">
        <v>480</v>
      </c>
      <c r="N25">
        <v>14.22</v>
      </c>
      <c r="O25">
        <v>465.78</v>
      </c>
      <c r="P25" t="s">
        <v>1895</v>
      </c>
    </row>
    <row r="26" spans="3:16" x14ac:dyDescent="0.45">
      <c r="C26" s="21">
        <f>Transformed_Data[[#This Row],[Amount]]/SUMIFS(Transformed_Data[Amount],Transformed_Data[Created],Transformed_Data[[#This Row],[Created]])</f>
        <v>2.495052912329003E-2</v>
      </c>
      <c r="D26" s="19" cm="1">
        <f t="array" ref="D26">IFERROR(_xlfn.XLOOKUP(Transformed_Data[[#This Row],[Created]],_xlfn._TRO_TRAILING('Fees by date'!$C$4:$C$1001),_xlfn._TRO_TRAILING('Fees by date'!$D$4:D$1001)),"")*Transformed_Data[[#This Row],[Stripe fee Allocation %]]</f>
        <v>0</v>
      </c>
      <c r="E26" s="20">
        <f>DATEVALUE(SUBSTITUTE(_xlfn.TEXTAFTER(Transformed_Data[[#This Row],[TabName]], " ", -3), " ", ", ", 2))</f>
        <v>45811</v>
      </c>
      <c r="F26" t="s">
        <v>616</v>
      </c>
      <c r="G26" t="s">
        <v>1860</v>
      </c>
      <c r="H26" t="s">
        <v>19</v>
      </c>
      <c r="J26" s="1">
        <v>45804</v>
      </c>
      <c r="K26" t="s">
        <v>631</v>
      </c>
      <c r="L26">
        <v>5800</v>
      </c>
      <c r="M26">
        <v>5800</v>
      </c>
      <c r="N26">
        <v>168.5</v>
      </c>
      <c r="O26">
        <v>5631.5</v>
      </c>
      <c r="P26" t="s">
        <v>1899</v>
      </c>
    </row>
    <row r="27" spans="3:16" x14ac:dyDescent="0.45">
      <c r="C27" s="21">
        <f>Transformed_Data[[#This Row],[Amount]]/SUMIFS(Transformed_Data[Amount],Transformed_Data[Created],Transformed_Data[[#This Row],[Created]])</f>
        <v>4.8180332100146259E-2</v>
      </c>
      <c r="D27" s="19" cm="1">
        <f t="array" ref="D27">IFERROR(_xlfn.XLOOKUP(Transformed_Data[[#This Row],[Created]],_xlfn._TRO_TRAILING('Fees by date'!$C$4:$C$1001),_xlfn._TRO_TRAILING('Fees by date'!$D$4:D$1001)),"")*Transformed_Data[[#This Row],[Stripe fee Allocation %]]</f>
        <v>0</v>
      </c>
      <c r="E27" s="20">
        <f>DATEVALUE(SUBSTITUTE(_xlfn.TEXTAFTER(Transformed_Data[[#This Row],[TabName]], " ", -3), " ", ", ", 2))</f>
        <v>45811</v>
      </c>
      <c r="F27" t="s">
        <v>616</v>
      </c>
      <c r="G27" t="s">
        <v>1860</v>
      </c>
      <c r="H27" t="s">
        <v>19</v>
      </c>
      <c r="J27" s="1">
        <v>45804</v>
      </c>
      <c r="K27" t="s">
        <v>633</v>
      </c>
      <c r="L27">
        <v>11200</v>
      </c>
      <c r="M27">
        <v>11200</v>
      </c>
      <c r="N27">
        <v>325.10000000000002</v>
      </c>
      <c r="O27">
        <v>10874.9</v>
      </c>
      <c r="P27" t="s">
        <v>1900</v>
      </c>
    </row>
    <row r="28" spans="3:16" x14ac:dyDescent="0.45">
      <c r="C28" s="5">
        <f>Transformed_Data[[#This Row],[Amount]]/SUMIFS(Transformed_Data[Amount],Transformed_Data[Created],Transformed_Data[[#This Row],[Created]])</f>
        <v>0.42480426740084315</v>
      </c>
      <c r="D28" s="19" cm="1">
        <f t="array" ref="D28">IFERROR(_xlfn.XLOOKUP(Transformed_Data[[#This Row],[Created]],_xlfn._TRO_TRAILING('Fees by date'!$C$4:$C$1001),_xlfn._TRO_TRAILING('Fees by date'!$D$4:D$1001)),"")*Transformed_Data[[#This Row],[Stripe fee Allocation %]]</f>
        <v>0</v>
      </c>
      <c r="E28" s="20">
        <f>DATEVALUE(SUBSTITUTE(_xlfn.TEXTAFTER(Transformed_Data[[#This Row],[TabName]], " ", -3), " ", ", ", 2))</f>
        <v>45811</v>
      </c>
      <c r="F28" t="s">
        <v>616</v>
      </c>
      <c r="G28" t="s">
        <v>1860</v>
      </c>
      <c r="H28" t="s">
        <v>19</v>
      </c>
      <c r="J28" s="1">
        <v>45804</v>
      </c>
      <c r="K28" t="s">
        <v>635</v>
      </c>
      <c r="L28">
        <v>98750</v>
      </c>
      <c r="M28">
        <v>98750</v>
      </c>
      <c r="N28">
        <v>2864.05</v>
      </c>
      <c r="O28">
        <v>95885.95</v>
      </c>
      <c r="P28" t="s">
        <v>1901</v>
      </c>
    </row>
    <row r="29" spans="3:16" x14ac:dyDescent="0.45">
      <c r="C29" s="21">
        <f>Transformed_Data[[#This Row],[Amount]]/SUMIFS(Transformed_Data[Amount],Transformed_Data[Created],Transformed_Data[[#This Row],[Created]])</f>
        <v>2.0648713757205539E-3</v>
      </c>
      <c r="D29" s="19" cm="1">
        <f t="array" ref="D29">IFERROR(_xlfn.XLOOKUP(Transformed_Data[[#This Row],[Created]],_xlfn._TRO_TRAILING('Fees by date'!$C$4:$C$1001),_xlfn._TRO_TRAILING('Fees by date'!$D$4:D$1001)),"")*Transformed_Data[[#This Row],[Stripe fee Allocation %]]</f>
        <v>0</v>
      </c>
      <c r="E29" s="20">
        <f>DATEVALUE(SUBSTITUTE(_xlfn.TEXTAFTER(Transformed_Data[[#This Row],[TabName]], " ", -3), " ", ", ", 2))</f>
        <v>45811</v>
      </c>
      <c r="F29" t="s">
        <v>897</v>
      </c>
      <c r="G29" t="s">
        <v>1860</v>
      </c>
      <c r="H29" t="s">
        <v>19</v>
      </c>
      <c r="J29" s="1">
        <v>45804</v>
      </c>
      <c r="K29" t="s">
        <v>629</v>
      </c>
      <c r="L29">
        <v>480</v>
      </c>
      <c r="M29">
        <v>480</v>
      </c>
      <c r="N29">
        <v>14.22</v>
      </c>
      <c r="O29">
        <v>465.78</v>
      </c>
      <c r="P29" t="s">
        <v>1895</v>
      </c>
    </row>
    <row r="30" spans="3:16" x14ac:dyDescent="0.45">
      <c r="C30" s="5">
        <f>Transformed_Data[[#This Row],[Amount]]/SUMIFS(Transformed_Data[Amount],Transformed_Data[Created],Transformed_Data[[#This Row],[Created]])</f>
        <v>2.495052912329003E-2</v>
      </c>
      <c r="D30" s="19" cm="1">
        <f t="array" ref="D30">IFERROR(_xlfn.XLOOKUP(Transformed_Data[[#This Row],[Created]],_xlfn._TRO_TRAILING('Fees by date'!$C$4:$C$1001),_xlfn._TRO_TRAILING('Fees by date'!$D$4:D$1001)),"")*Transformed_Data[[#This Row],[Stripe fee Allocation %]]</f>
        <v>0</v>
      </c>
      <c r="E30" s="20">
        <f>DATEVALUE(SUBSTITUTE(_xlfn.TEXTAFTER(Transformed_Data[[#This Row],[TabName]], " ", -3), " ", ", ", 2))</f>
        <v>45811</v>
      </c>
      <c r="F30" t="s">
        <v>897</v>
      </c>
      <c r="G30" t="s">
        <v>1860</v>
      </c>
      <c r="H30" t="s">
        <v>19</v>
      </c>
      <c r="J30" s="1">
        <v>45804</v>
      </c>
      <c r="K30" t="s">
        <v>631</v>
      </c>
      <c r="L30">
        <v>5800</v>
      </c>
      <c r="M30">
        <v>5800</v>
      </c>
      <c r="N30">
        <v>168.5</v>
      </c>
      <c r="O30">
        <v>5631.5</v>
      </c>
      <c r="P30" t="s">
        <v>1899</v>
      </c>
    </row>
    <row r="31" spans="3:16" x14ac:dyDescent="0.45">
      <c r="C31" s="21">
        <f>Transformed_Data[[#This Row],[Amount]]/SUMIFS(Transformed_Data[Amount],Transformed_Data[Created],Transformed_Data[[#This Row],[Created]])</f>
        <v>4.8180332100146259E-2</v>
      </c>
      <c r="D31" s="19" cm="1">
        <f t="array" ref="D31">IFERROR(_xlfn.XLOOKUP(Transformed_Data[[#This Row],[Created]],_xlfn._TRO_TRAILING('Fees by date'!$C$4:$C$1001),_xlfn._TRO_TRAILING('Fees by date'!$D$4:D$1001)),"")*Transformed_Data[[#This Row],[Stripe fee Allocation %]]</f>
        <v>0</v>
      </c>
      <c r="E31" s="20">
        <f>DATEVALUE(SUBSTITUTE(_xlfn.TEXTAFTER(Transformed_Data[[#This Row],[TabName]], " ", -3), " ", ", ", 2))</f>
        <v>45811</v>
      </c>
      <c r="F31" t="s">
        <v>897</v>
      </c>
      <c r="G31" t="s">
        <v>1860</v>
      </c>
      <c r="H31" t="s">
        <v>19</v>
      </c>
      <c r="J31" s="1">
        <v>45804</v>
      </c>
      <c r="K31" t="s">
        <v>633</v>
      </c>
      <c r="L31">
        <v>11200</v>
      </c>
      <c r="M31">
        <v>11200</v>
      </c>
      <c r="N31">
        <v>325.10000000000002</v>
      </c>
      <c r="O31">
        <v>10874.9</v>
      </c>
      <c r="P31" t="s">
        <v>1900</v>
      </c>
    </row>
    <row r="32" spans="3:16" x14ac:dyDescent="0.45">
      <c r="C32" s="21">
        <f>Transformed_Data[[#This Row],[Amount]]/SUMIFS(Transformed_Data[Amount],Transformed_Data[Created],Transformed_Data[[#This Row],[Created]])</f>
        <v>0.42480426740084315</v>
      </c>
      <c r="D32" s="19" cm="1">
        <f t="array" ref="D32">IFERROR(_xlfn.XLOOKUP(Transformed_Data[[#This Row],[Created]],_xlfn._TRO_TRAILING('Fees by date'!$C$4:$C$1001),_xlfn._TRO_TRAILING('Fees by date'!$D$4:D$1001)),"")*Transformed_Data[[#This Row],[Stripe fee Allocation %]]</f>
        <v>0</v>
      </c>
      <c r="E32" s="20">
        <f>DATEVALUE(SUBSTITUTE(_xlfn.TEXTAFTER(Transformed_Data[[#This Row],[TabName]], " ", -3), " ", ", ", 2))</f>
        <v>45811</v>
      </c>
      <c r="F32" t="s">
        <v>897</v>
      </c>
      <c r="G32" t="s">
        <v>1860</v>
      </c>
      <c r="H32" t="s">
        <v>19</v>
      </c>
      <c r="J32" s="1">
        <v>45804</v>
      </c>
      <c r="K32" t="s">
        <v>635</v>
      </c>
      <c r="L32">
        <v>98750</v>
      </c>
      <c r="M32">
        <v>98750</v>
      </c>
      <c r="N32">
        <v>2864.05</v>
      </c>
      <c r="O32">
        <v>95885.95</v>
      </c>
      <c r="P32" t="s">
        <v>1901</v>
      </c>
    </row>
    <row r="33" spans="3:16" x14ac:dyDescent="0.45">
      <c r="C33" s="21">
        <f>Transformed_Data[[#This Row],[Amount]]/SUMIFS(Transformed_Data[Amount],Transformed_Data[Created],Transformed_Data[[#This Row],[Created]])</f>
        <v>4.518893650175302E-2</v>
      </c>
      <c r="D33" s="19" cm="1">
        <f t="array" ref="D33">IFERROR(_xlfn.XLOOKUP(Transformed_Data[[#This Row],[Created]],_xlfn._TRO_TRAILING('Fees by date'!$C$4:$C$1001),_xlfn._TRO_TRAILING('Fees by date'!$D$4:D$1001)),"")*Transformed_Data[[#This Row],[Stripe fee Allocation %]]</f>
        <v>0</v>
      </c>
      <c r="E33" s="20">
        <f>DATEVALUE(SUBSTITUTE(_xlfn.TEXTAFTER(Transformed_Data[[#This Row],[TabName]], " ", -3), " ", ", ", 2))</f>
        <v>45811</v>
      </c>
      <c r="F33" t="s">
        <v>616</v>
      </c>
      <c r="G33" t="s">
        <v>1860</v>
      </c>
      <c r="H33" t="s">
        <v>19</v>
      </c>
      <c r="J33" s="1">
        <v>45805</v>
      </c>
      <c r="K33" t="s">
        <v>637</v>
      </c>
      <c r="L33">
        <v>5800</v>
      </c>
      <c r="M33">
        <v>5800</v>
      </c>
      <c r="N33">
        <v>168.5</v>
      </c>
      <c r="O33">
        <v>5631.5</v>
      </c>
      <c r="P33" t="s">
        <v>1906</v>
      </c>
    </row>
    <row r="34" spans="3:16" x14ac:dyDescent="0.45">
      <c r="C34" s="21">
        <f>Transformed_Data[[#This Row],[Amount]]/SUMIFS(Transformed_Data[Amount],Transformed_Data[Created],Transformed_Data[[#This Row],[Created]])</f>
        <v>2.3763147643163225E-3</v>
      </c>
      <c r="D34" s="19" cm="1">
        <f t="array" ref="D34">IFERROR(_xlfn.XLOOKUP(Transformed_Data[[#This Row],[Created]],_xlfn._TRO_TRAILING('Fees by date'!$C$4:$C$1001),_xlfn._TRO_TRAILING('Fees by date'!$D$4:D$1001)),"")*Transformed_Data[[#This Row],[Stripe fee Allocation %]]</f>
        <v>0</v>
      </c>
      <c r="E34" s="20">
        <f>DATEVALUE(SUBSTITUTE(_xlfn.TEXTAFTER(Transformed_Data[[#This Row],[TabName]], " ", -3), " ", ", ", 2))</f>
        <v>45811</v>
      </c>
      <c r="F34" t="s">
        <v>616</v>
      </c>
      <c r="G34" t="s">
        <v>1860</v>
      </c>
      <c r="H34" t="s">
        <v>19</v>
      </c>
      <c r="J34" s="1">
        <v>45805</v>
      </c>
      <c r="K34" t="s">
        <v>639</v>
      </c>
      <c r="L34">
        <v>305</v>
      </c>
      <c r="M34">
        <v>305</v>
      </c>
      <c r="N34">
        <v>9.15</v>
      </c>
      <c r="O34">
        <v>295.85000000000002</v>
      </c>
      <c r="P34" t="s">
        <v>1910</v>
      </c>
    </row>
    <row r="35" spans="3:16" x14ac:dyDescent="0.45">
      <c r="C35" s="21">
        <f>Transformed_Data[[#This Row],[Amount]]/SUMIFS(Transformed_Data[Amount],Transformed_Data[Created],Transformed_Data[[#This Row],[Created]])</f>
        <v>0.45204518893650175</v>
      </c>
      <c r="D35" s="19" cm="1">
        <f t="array" ref="D35">IFERROR(_xlfn.XLOOKUP(Transformed_Data[[#This Row],[Created]],_xlfn._TRO_TRAILING('Fees by date'!$C$4:$C$1001),_xlfn._TRO_TRAILING('Fees by date'!$D$4:D$1001)),"")*Transformed_Data[[#This Row],[Stripe fee Allocation %]]</f>
        <v>0</v>
      </c>
      <c r="E35" s="20">
        <f>DATEVALUE(SUBSTITUTE(_xlfn.TEXTAFTER(Transformed_Data[[#This Row],[TabName]], " ", -3), " ", ", ", 2))</f>
        <v>45811</v>
      </c>
      <c r="F35" t="s">
        <v>616</v>
      </c>
      <c r="G35" t="s">
        <v>1860</v>
      </c>
      <c r="H35" t="s">
        <v>19</v>
      </c>
      <c r="J35" s="1">
        <v>45805</v>
      </c>
      <c r="K35" t="s">
        <v>641</v>
      </c>
      <c r="L35">
        <v>58020</v>
      </c>
      <c r="M35">
        <v>58020</v>
      </c>
      <c r="N35">
        <v>1682.88</v>
      </c>
      <c r="O35">
        <v>56337.120000000003</v>
      </c>
      <c r="P35" t="s">
        <v>1911</v>
      </c>
    </row>
    <row r="36" spans="3:16" x14ac:dyDescent="0.45">
      <c r="C36" s="21">
        <f>Transformed_Data[[#This Row],[Amount]]/SUMIFS(Transformed_Data[Amount],Transformed_Data[Created],Transformed_Data[[#This Row],[Created]])</f>
        <v>3.8955979742890534E-4</v>
      </c>
      <c r="D36" s="19" cm="1">
        <f t="array" ref="D36">IFERROR(_xlfn.XLOOKUP(Transformed_Data[[#This Row],[Created]],_xlfn._TRO_TRAILING('Fees by date'!$C$4:$C$1001),_xlfn._TRO_TRAILING('Fees by date'!$D$4:D$1001)),"")*Transformed_Data[[#This Row],[Stripe fee Allocation %]]</f>
        <v>0</v>
      </c>
      <c r="E36" s="20">
        <f>DATEVALUE(SUBSTITUTE(_xlfn.TEXTAFTER(Transformed_Data[[#This Row],[TabName]], " ", -3), " ", ", ", 2))</f>
        <v>45811</v>
      </c>
      <c r="F36" t="s">
        <v>616</v>
      </c>
      <c r="G36" t="s">
        <v>1860</v>
      </c>
      <c r="H36" t="s">
        <v>19</v>
      </c>
      <c r="J36" s="1">
        <v>45805</v>
      </c>
      <c r="K36" t="s">
        <v>643</v>
      </c>
      <c r="L36">
        <v>50</v>
      </c>
      <c r="M36">
        <v>50</v>
      </c>
      <c r="N36">
        <v>1.75</v>
      </c>
      <c r="O36">
        <v>48.25</v>
      </c>
      <c r="P36" t="s">
        <v>1915</v>
      </c>
    </row>
    <row r="37" spans="3:16" x14ac:dyDescent="0.45">
      <c r="C37" s="21">
        <f>Transformed_Data[[#This Row],[Amount]]/SUMIFS(Transformed_Data[Amount],Transformed_Data[Created],Transformed_Data[[#This Row],[Created]])</f>
        <v>4.518893650175302E-2</v>
      </c>
      <c r="D37" s="19" cm="1">
        <f t="array" ref="D37">IFERROR(_xlfn.XLOOKUP(Transformed_Data[[#This Row],[Created]],_xlfn._TRO_TRAILING('Fees by date'!$C$4:$C$1001),_xlfn._TRO_TRAILING('Fees by date'!$D$4:D$1001)),"")*Transformed_Data[[#This Row],[Stripe fee Allocation %]]</f>
        <v>0</v>
      </c>
      <c r="E37" s="20">
        <f>DATEVALUE(SUBSTITUTE(_xlfn.TEXTAFTER(Transformed_Data[[#This Row],[TabName]], " ", -3), " ", ", ", 2))</f>
        <v>45811</v>
      </c>
      <c r="F37" t="s">
        <v>897</v>
      </c>
      <c r="G37" t="s">
        <v>1860</v>
      </c>
      <c r="H37" t="s">
        <v>19</v>
      </c>
      <c r="J37" s="1">
        <v>45805</v>
      </c>
      <c r="K37" t="s">
        <v>637</v>
      </c>
      <c r="L37">
        <v>5800</v>
      </c>
      <c r="M37">
        <v>5800</v>
      </c>
      <c r="N37">
        <v>168.5</v>
      </c>
      <c r="O37">
        <v>5631.5</v>
      </c>
      <c r="P37" t="s">
        <v>1906</v>
      </c>
    </row>
    <row r="38" spans="3:16" x14ac:dyDescent="0.45">
      <c r="C38" s="5">
        <f>Transformed_Data[[#This Row],[Amount]]/SUMIFS(Transformed_Data[Amount],Transformed_Data[Created],Transformed_Data[[#This Row],[Created]])</f>
        <v>2.3763147643163225E-3</v>
      </c>
      <c r="D38" s="19" cm="1">
        <f t="array" ref="D38">IFERROR(_xlfn.XLOOKUP(Transformed_Data[[#This Row],[Created]],_xlfn._TRO_TRAILING('Fees by date'!$C$4:$C$1001),_xlfn._TRO_TRAILING('Fees by date'!$D$4:D$1001)),"")*Transformed_Data[[#This Row],[Stripe fee Allocation %]]</f>
        <v>0</v>
      </c>
      <c r="E38" s="20">
        <f>DATEVALUE(SUBSTITUTE(_xlfn.TEXTAFTER(Transformed_Data[[#This Row],[TabName]], " ", -3), " ", ", ", 2))</f>
        <v>45811</v>
      </c>
      <c r="F38" t="s">
        <v>897</v>
      </c>
      <c r="G38" t="s">
        <v>1860</v>
      </c>
      <c r="H38" t="s">
        <v>19</v>
      </c>
      <c r="J38" s="1">
        <v>45805</v>
      </c>
      <c r="K38" t="s">
        <v>639</v>
      </c>
      <c r="L38">
        <v>305</v>
      </c>
      <c r="M38">
        <v>305</v>
      </c>
      <c r="N38">
        <v>9.15</v>
      </c>
      <c r="O38">
        <v>295.85000000000002</v>
      </c>
      <c r="P38" t="s">
        <v>1910</v>
      </c>
    </row>
    <row r="39" spans="3:16" x14ac:dyDescent="0.45">
      <c r="C39" s="5">
        <f>Transformed_Data[[#This Row],[Amount]]/SUMIFS(Transformed_Data[Amount],Transformed_Data[Created],Transformed_Data[[#This Row],[Created]])</f>
        <v>0.45204518893650175</v>
      </c>
      <c r="D39" s="19" cm="1">
        <f t="array" ref="D39">IFERROR(_xlfn.XLOOKUP(Transformed_Data[[#This Row],[Created]],_xlfn._TRO_TRAILING('Fees by date'!$C$4:$C$1001),_xlfn._TRO_TRAILING('Fees by date'!$D$4:D$1001)),"")*Transformed_Data[[#This Row],[Stripe fee Allocation %]]</f>
        <v>0</v>
      </c>
      <c r="E39" s="20">
        <f>DATEVALUE(SUBSTITUTE(_xlfn.TEXTAFTER(Transformed_Data[[#This Row],[TabName]], " ", -3), " ", ", ", 2))</f>
        <v>45811</v>
      </c>
      <c r="F39" t="s">
        <v>897</v>
      </c>
      <c r="G39" t="s">
        <v>1860</v>
      </c>
      <c r="H39" t="s">
        <v>19</v>
      </c>
      <c r="J39" s="1">
        <v>45805</v>
      </c>
      <c r="K39" t="s">
        <v>641</v>
      </c>
      <c r="L39">
        <v>58020</v>
      </c>
      <c r="M39">
        <v>58020</v>
      </c>
      <c r="N39">
        <v>1682.88</v>
      </c>
      <c r="O39">
        <v>56337.120000000003</v>
      </c>
      <c r="P39" t="s">
        <v>1911</v>
      </c>
    </row>
    <row r="40" spans="3:16" x14ac:dyDescent="0.45">
      <c r="C40" s="5">
        <f>Transformed_Data[[#This Row],[Amount]]/SUMIFS(Transformed_Data[Amount],Transformed_Data[Created],Transformed_Data[[#This Row],[Created]])</f>
        <v>3.8955979742890534E-4</v>
      </c>
      <c r="D40" s="19" cm="1">
        <f t="array" ref="D40">IFERROR(_xlfn.XLOOKUP(Transformed_Data[[#This Row],[Created]],_xlfn._TRO_TRAILING('Fees by date'!$C$4:$C$1001),_xlfn._TRO_TRAILING('Fees by date'!$D$4:D$1001)),"")*Transformed_Data[[#This Row],[Stripe fee Allocation %]]</f>
        <v>0</v>
      </c>
      <c r="E40" s="20">
        <f>DATEVALUE(SUBSTITUTE(_xlfn.TEXTAFTER(Transformed_Data[[#This Row],[TabName]], " ", -3), " ", ", ", 2))</f>
        <v>45811</v>
      </c>
      <c r="F40" t="s">
        <v>897</v>
      </c>
      <c r="G40" t="s">
        <v>1860</v>
      </c>
      <c r="H40" t="s">
        <v>19</v>
      </c>
      <c r="J40" s="1">
        <v>45805</v>
      </c>
      <c r="K40" t="s">
        <v>643</v>
      </c>
      <c r="L40">
        <v>50</v>
      </c>
      <c r="M40">
        <v>50</v>
      </c>
      <c r="N40">
        <v>1.75</v>
      </c>
      <c r="O40">
        <v>48.25</v>
      </c>
      <c r="P40" t="s">
        <v>1915</v>
      </c>
    </row>
    <row r="41" spans="3:16" x14ac:dyDescent="0.45">
      <c r="C41" s="21">
        <f>Transformed_Data[[#This Row],[Amount]]/SUMIFS(Transformed_Data[Amount],Transformed_Data[Created],Transformed_Data[[#This Row],[Created]])</f>
        <v>0.5</v>
      </c>
      <c r="D41" s="19" cm="1">
        <f t="array" ref="D41">IFERROR(_xlfn.XLOOKUP(Transformed_Data[[#This Row],[Created]],_xlfn._TRO_TRAILING('Fees by date'!$C$4:$C$1001),_xlfn._TRO_TRAILING('Fees by date'!$D$4:D$1001)),"")*Transformed_Data[[#This Row],[Stripe fee Allocation %]]</f>
        <v>0</v>
      </c>
      <c r="E41" s="20">
        <f>DATEVALUE(SUBSTITUTE(_xlfn.TEXTAFTER(Transformed_Data[[#This Row],[TabName]], " ", -3), " ", ", ", 2))</f>
        <v>45811</v>
      </c>
      <c r="F41" t="s">
        <v>616</v>
      </c>
      <c r="G41" t="s">
        <v>1860</v>
      </c>
      <c r="H41" t="s">
        <v>19</v>
      </c>
      <c r="J41" s="1">
        <v>45806</v>
      </c>
      <c r="K41" t="s">
        <v>645</v>
      </c>
      <c r="L41">
        <v>74400</v>
      </c>
      <c r="M41">
        <v>74400</v>
      </c>
      <c r="N41">
        <v>2157.9</v>
      </c>
      <c r="O41">
        <v>72242.100000000006</v>
      </c>
      <c r="P41" t="s">
        <v>1916</v>
      </c>
    </row>
    <row r="42" spans="3:16" x14ac:dyDescent="0.45">
      <c r="C42" s="5">
        <f>Transformed_Data[[#This Row],[Amount]]/SUMIFS(Transformed_Data[Amount],Transformed_Data[Created],Transformed_Data[[#This Row],[Created]])</f>
        <v>0.5</v>
      </c>
      <c r="D42" s="19" cm="1">
        <f t="array" ref="D42">IFERROR(_xlfn.XLOOKUP(Transformed_Data[[#This Row],[Created]],_xlfn._TRO_TRAILING('Fees by date'!$C$4:$C$1001),_xlfn._TRO_TRAILING('Fees by date'!$D$4:D$1001)),"")*Transformed_Data[[#This Row],[Stripe fee Allocation %]]</f>
        <v>0</v>
      </c>
      <c r="E42" s="20">
        <f>DATEVALUE(SUBSTITUTE(_xlfn.TEXTAFTER(Transformed_Data[[#This Row],[TabName]], " ", -3), " ", ", ", 2))</f>
        <v>45811</v>
      </c>
      <c r="F42" t="s">
        <v>897</v>
      </c>
      <c r="G42" t="s">
        <v>1860</v>
      </c>
      <c r="H42" t="s">
        <v>19</v>
      </c>
      <c r="J42" s="1">
        <v>45806</v>
      </c>
      <c r="K42" t="s">
        <v>645</v>
      </c>
      <c r="L42">
        <v>74400</v>
      </c>
      <c r="M42">
        <v>74400</v>
      </c>
      <c r="N42">
        <v>2157.9</v>
      </c>
      <c r="O42">
        <v>72242.100000000006</v>
      </c>
      <c r="P42" t="s">
        <v>1916</v>
      </c>
    </row>
    <row r="43" spans="3:16" x14ac:dyDescent="0.45">
      <c r="C43" s="5">
        <f>Transformed_Data[[#This Row],[Amount]]/SUMIFS(Transformed_Data[Amount],Transformed_Data[Created],Transformed_Data[[#This Row],[Created]])</f>
        <v>1</v>
      </c>
      <c r="D43" s="19" cm="1">
        <f t="array" ref="D43">IFERROR(_xlfn.XLOOKUP(Transformed_Data[[#This Row],[Created]],_xlfn._TRO_TRAILING('Fees by date'!$C$4:$C$1001),_xlfn._TRO_TRAILING('Fees by date'!$D$4:D$1001)),"")*Transformed_Data[[#This Row],[Stripe fee Allocation %]]</f>
        <v>0</v>
      </c>
      <c r="E43" s="20">
        <f>DATEVALUE(SUBSTITUTE(_xlfn.TEXTAFTER(Transformed_Data[[#This Row],[TabName]], " ", -3), " ", ", ", 2))</f>
        <v>45818</v>
      </c>
      <c r="F43" t="s">
        <v>897</v>
      </c>
      <c r="G43" t="s">
        <v>1868</v>
      </c>
      <c r="H43" t="s">
        <v>19</v>
      </c>
      <c r="J43" s="1">
        <v>45808</v>
      </c>
      <c r="K43" t="s">
        <v>1089</v>
      </c>
      <c r="L43">
        <v>58750</v>
      </c>
      <c r="M43">
        <v>58750</v>
      </c>
      <c r="N43">
        <v>1704.05</v>
      </c>
      <c r="O43">
        <v>57045.95</v>
      </c>
      <c r="P43" t="s">
        <v>1918</v>
      </c>
    </row>
    <row r="44" spans="3:16" x14ac:dyDescent="0.45">
      <c r="C44" s="5">
        <f>Transformed_Data[[#This Row],[Amount]]/SUMIFS(Transformed_Data[Amount],Transformed_Data[Created],Transformed_Data[[#This Row],[Created]])</f>
        <v>5.1918833556872752E-3</v>
      </c>
      <c r="D44" s="19" cm="1">
        <f t="array" ref="D44">IFERROR(_xlfn.XLOOKUP(Transformed_Data[[#This Row],[Created]],_xlfn._TRO_TRAILING('Fees by date'!$C$4:$C$1001),_xlfn._TRO_TRAILING('Fees by date'!$D$4:D$1001)),"")*Transformed_Data[[#This Row],[Stripe fee Allocation %]]</f>
        <v>0</v>
      </c>
      <c r="E44" s="20">
        <f>DATEVALUE(SUBSTITUTE(_xlfn.TEXTAFTER(Transformed_Data[[#This Row],[TabName]], " ", -3), " ", ", ", 2))</f>
        <v>45818</v>
      </c>
      <c r="F44" t="s">
        <v>897</v>
      </c>
      <c r="G44" t="s">
        <v>1868</v>
      </c>
      <c r="H44" t="s">
        <v>19</v>
      </c>
      <c r="J44" s="1">
        <v>45810</v>
      </c>
      <c r="K44" t="s">
        <v>1091</v>
      </c>
      <c r="L44">
        <v>1200</v>
      </c>
      <c r="M44">
        <v>1200</v>
      </c>
      <c r="N44">
        <v>35.1</v>
      </c>
      <c r="O44">
        <v>1164.9000000000001</v>
      </c>
      <c r="P44" t="s">
        <v>1920</v>
      </c>
    </row>
    <row r="45" spans="3:16" x14ac:dyDescent="0.45">
      <c r="C45" s="5">
        <f>Transformed_Data[[#This Row],[Amount]]/SUMIFS(Transformed_Data[Amount],Transformed_Data[Created],Transformed_Data[[#This Row],[Created]])</f>
        <v>0.79154588326915587</v>
      </c>
      <c r="D45" s="19" cm="1">
        <f t="array" ref="D45">IFERROR(_xlfn.XLOOKUP(Transformed_Data[[#This Row],[Created]],_xlfn._TRO_TRAILING('Fees by date'!$C$4:$C$1001),_xlfn._TRO_TRAILING('Fees by date'!$D$4:D$1001)),"")*Transformed_Data[[#This Row],[Stripe fee Allocation %]]</f>
        <v>0</v>
      </c>
      <c r="E45" s="20">
        <f>DATEVALUE(SUBSTITUTE(_xlfn.TEXTAFTER(Transformed_Data[[#This Row],[TabName]], " ", -3), " ", ", ", 2))</f>
        <v>45818</v>
      </c>
      <c r="F45" t="s">
        <v>897</v>
      </c>
      <c r="G45" t="s">
        <v>1868</v>
      </c>
      <c r="H45" t="s">
        <v>19</v>
      </c>
      <c r="J45" s="1">
        <v>45810</v>
      </c>
      <c r="K45" t="s">
        <v>1093</v>
      </c>
      <c r="L45">
        <v>182950</v>
      </c>
      <c r="M45">
        <v>182950</v>
      </c>
      <c r="N45">
        <v>5305.85</v>
      </c>
      <c r="O45">
        <v>177644.15</v>
      </c>
      <c r="P45" t="s">
        <v>1922</v>
      </c>
    </row>
    <row r="46" spans="3:16" x14ac:dyDescent="0.45">
      <c r="C46" s="5">
        <f>Transformed_Data[[#This Row],[Amount]]/SUMIFS(Transformed_Data[Amount],Transformed_Data[Created],Transformed_Data[[#This Row],[Created]])</f>
        <v>1.3845022281832734E-3</v>
      </c>
      <c r="D46" s="19" cm="1">
        <f t="array" ref="D46">IFERROR(_xlfn.XLOOKUP(Transformed_Data[[#This Row],[Created]],_xlfn._TRO_TRAILING('Fees by date'!$C$4:$C$1001),_xlfn._TRO_TRAILING('Fees by date'!$D$4:D$1001)),"")*Transformed_Data[[#This Row],[Stripe fee Allocation %]]</f>
        <v>0</v>
      </c>
      <c r="E46" s="20">
        <f>DATEVALUE(SUBSTITUTE(_xlfn.TEXTAFTER(Transformed_Data[[#This Row],[TabName]], " ", -3), " ", ", ", 2))</f>
        <v>45818</v>
      </c>
      <c r="F46" t="s">
        <v>897</v>
      </c>
      <c r="G46" t="s">
        <v>1868</v>
      </c>
      <c r="H46" t="s">
        <v>19</v>
      </c>
      <c r="J46" s="1">
        <v>45810</v>
      </c>
      <c r="K46" t="s">
        <v>1095</v>
      </c>
      <c r="L46">
        <v>320</v>
      </c>
      <c r="M46">
        <v>320</v>
      </c>
      <c r="N46">
        <v>9.58</v>
      </c>
      <c r="O46">
        <v>310.42</v>
      </c>
      <c r="P46" t="s">
        <v>1895</v>
      </c>
    </row>
    <row r="47" spans="3:16" x14ac:dyDescent="0.45">
      <c r="C47" s="5">
        <f>Transformed_Data[[#This Row],[Amount]]/SUMIFS(Transformed_Data[Amount],Transformed_Data[Created],Transformed_Data[[#This Row],[Created]])</f>
        <v>8.4368104529918225E-4</v>
      </c>
      <c r="D47" s="19" cm="1">
        <f t="array" ref="D47">IFERROR(_xlfn.XLOOKUP(Transformed_Data[[#This Row],[Created]],_xlfn._TRO_TRAILING('Fees by date'!$C$4:$C$1001),_xlfn._TRO_TRAILING('Fees by date'!$D$4:D$1001)),"")*Transformed_Data[[#This Row],[Stripe fee Allocation %]]</f>
        <v>0</v>
      </c>
      <c r="E47" s="20">
        <f>DATEVALUE(SUBSTITUTE(_xlfn.TEXTAFTER(Transformed_Data[[#This Row],[TabName]], " ", -3), " ", ", ", 2))</f>
        <v>45818</v>
      </c>
      <c r="F47" t="s">
        <v>897</v>
      </c>
      <c r="G47" t="s">
        <v>1868</v>
      </c>
      <c r="H47" t="s">
        <v>19</v>
      </c>
      <c r="J47" s="1">
        <v>45810</v>
      </c>
      <c r="K47" t="s">
        <v>1097</v>
      </c>
      <c r="L47">
        <v>195</v>
      </c>
      <c r="M47">
        <v>195</v>
      </c>
      <c r="N47">
        <v>5.96</v>
      </c>
      <c r="O47">
        <v>189.04</v>
      </c>
      <c r="P47" t="s">
        <v>1927</v>
      </c>
    </row>
    <row r="48" spans="3:16" x14ac:dyDescent="0.45">
      <c r="C48" s="5">
        <f>Transformed_Data[[#This Row],[Amount]]/SUMIFS(Transformed_Data[Amount],Transformed_Data[Created],Transformed_Data[[#This Row],[Created]])</f>
        <v>2.8814952624064381E-3</v>
      </c>
      <c r="D48" s="19" cm="1">
        <f t="array" ref="D48">IFERROR(_xlfn.XLOOKUP(Transformed_Data[[#This Row],[Created]],_xlfn._TRO_TRAILING('Fees by date'!$C$4:$C$1001),_xlfn._TRO_TRAILING('Fees by date'!$D$4:D$1001)),"")*Transformed_Data[[#This Row],[Stripe fee Allocation %]]</f>
        <v>0</v>
      </c>
      <c r="E48" s="20">
        <f>DATEVALUE(SUBSTITUTE(_xlfn.TEXTAFTER(Transformed_Data[[#This Row],[TabName]], " ", -3), " ", ", ", 2))</f>
        <v>45818</v>
      </c>
      <c r="F48" t="s">
        <v>897</v>
      </c>
      <c r="G48" t="s">
        <v>1868</v>
      </c>
      <c r="H48" t="s">
        <v>19</v>
      </c>
      <c r="J48" s="1">
        <v>45810</v>
      </c>
      <c r="K48" t="s">
        <v>1099</v>
      </c>
      <c r="L48">
        <v>666</v>
      </c>
      <c r="M48">
        <v>666</v>
      </c>
      <c r="N48">
        <v>19.61</v>
      </c>
      <c r="O48">
        <v>646.39</v>
      </c>
      <c r="P48" t="s">
        <v>1929</v>
      </c>
    </row>
    <row r="49" spans="3:16" x14ac:dyDescent="0.45">
      <c r="C49" s="5">
        <f>Transformed_Data[[#This Row],[Amount]]/SUMIFS(Transformed_Data[Amount],Transformed_Data[Created],Transformed_Data[[#This Row],[Created]])</f>
        <v>4.9106563405875478E-2</v>
      </c>
      <c r="D49" s="19" cm="1">
        <f t="array" ref="D49">IFERROR(_xlfn.XLOOKUP(Transformed_Data[[#This Row],[Created]],_xlfn._TRO_TRAILING('Fees by date'!$C$4:$C$1001),_xlfn._TRO_TRAILING('Fees by date'!$D$4:D$1001)),"")*Transformed_Data[[#This Row],[Stripe fee Allocation %]]</f>
        <v>0</v>
      </c>
      <c r="E49" s="20">
        <f>DATEVALUE(SUBSTITUTE(_xlfn.TEXTAFTER(Transformed_Data[[#This Row],[TabName]], " ", -3), " ", ", ", 2))</f>
        <v>45818</v>
      </c>
      <c r="F49" t="s">
        <v>897</v>
      </c>
      <c r="G49" t="s">
        <v>1868</v>
      </c>
      <c r="H49" t="s">
        <v>19</v>
      </c>
      <c r="J49" s="1">
        <v>45810</v>
      </c>
      <c r="K49" t="s">
        <v>1101</v>
      </c>
      <c r="L49">
        <v>11350</v>
      </c>
      <c r="M49">
        <v>11350</v>
      </c>
      <c r="N49">
        <v>329.45</v>
      </c>
      <c r="O49">
        <v>11020.55</v>
      </c>
      <c r="P49" t="s">
        <v>1933</v>
      </c>
    </row>
    <row r="50" spans="3:16" x14ac:dyDescent="0.45">
      <c r="C50" s="5">
        <f>Transformed_Data[[#This Row],[Amount]]/SUMIFS(Transformed_Data[Amount],Transformed_Data[Created],Transformed_Data[[#This Row],[Created]])</f>
        <v>9.7304547224505693E-3</v>
      </c>
      <c r="D50" s="19" cm="1">
        <f t="array" ref="D50">IFERROR(_xlfn.XLOOKUP(Transformed_Data[[#This Row],[Created]],_xlfn._TRO_TRAILING('Fees by date'!$C$4:$C$1001),_xlfn._TRO_TRAILING('Fees by date'!$D$4:D$1001)),"")*Transformed_Data[[#This Row],[Stripe fee Allocation %]]</f>
        <v>0</v>
      </c>
      <c r="E50" s="20">
        <f>DATEVALUE(SUBSTITUTE(_xlfn.TEXTAFTER(Transformed_Data[[#This Row],[TabName]], " ", -3), " ", ", ", 2))</f>
        <v>45818</v>
      </c>
      <c r="F50" t="s">
        <v>897</v>
      </c>
      <c r="G50" t="s">
        <v>1868</v>
      </c>
      <c r="H50" t="s">
        <v>19</v>
      </c>
      <c r="J50" s="1">
        <v>45810</v>
      </c>
      <c r="K50" t="s">
        <v>1103</v>
      </c>
      <c r="L50">
        <v>2249</v>
      </c>
      <c r="M50">
        <v>2249</v>
      </c>
      <c r="N50">
        <v>65.52</v>
      </c>
      <c r="O50">
        <v>2183.48</v>
      </c>
      <c r="P50" t="s">
        <v>1937</v>
      </c>
    </row>
    <row r="51" spans="3:16" x14ac:dyDescent="0.45">
      <c r="C51" s="5">
        <f>Transformed_Data[[#This Row],[Amount]]/SUMIFS(Transformed_Data[Amount],Transformed_Data[Created],Transformed_Data[[#This Row],[Created]])</f>
        <v>0.13931553671094191</v>
      </c>
      <c r="D51" s="19" cm="1">
        <f t="array" ref="D51">IFERROR(_xlfn.XLOOKUP(Transformed_Data[[#This Row],[Created]],_xlfn._TRO_TRAILING('Fees by date'!$C$4:$C$1001),_xlfn._TRO_TRAILING('Fees by date'!$D$4:D$1001)),"")*Transformed_Data[[#This Row],[Stripe fee Allocation %]]</f>
        <v>0</v>
      </c>
      <c r="E51" s="20">
        <f>DATEVALUE(SUBSTITUTE(_xlfn.TEXTAFTER(Transformed_Data[[#This Row],[TabName]], " ", -3), " ", ", ", 2))</f>
        <v>45818</v>
      </c>
      <c r="F51" t="s">
        <v>897</v>
      </c>
      <c r="G51" t="s">
        <v>1868</v>
      </c>
      <c r="H51" t="s">
        <v>19</v>
      </c>
      <c r="J51" s="1">
        <v>45810</v>
      </c>
      <c r="K51" t="s">
        <v>1105</v>
      </c>
      <c r="L51">
        <v>32200</v>
      </c>
      <c r="M51">
        <v>32200</v>
      </c>
      <c r="N51">
        <v>934.1</v>
      </c>
      <c r="O51">
        <v>31265.9</v>
      </c>
      <c r="P51" t="s">
        <v>1941</v>
      </c>
    </row>
    <row r="52" spans="3:16" x14ac:dyDescent="0.45">
      <c r="C52" s="5">
        <f>Transformed_Data[[#This Row],[Amount]]/SUMIFS(Transformed_Data[Amount],Transformed_Data[Created],Transformed_Data[[#This Row],[Created]])</f>
        <v>0.27258191901656625</v>
      </c>
      <c r="D52" s="19" cm="1">
        <f t="array" ref="D52">IFERROR(_xlfn.XLOOKUP(Transformed_Data[[#This Row],[Created]],_xlfn._TRO_TRAILING('Fees by date'!$C$4:$C$1001),_xlfn._TRO_TRAILING('Fees by date'!$D$4:D$1001)),"")*Transformed_Data[[#This Row],[Stripe fee Allocation %]]</f>
        <v>0</v>
      </c>
      <c r="E52" s="20">
        <f>DATEVALUE(SUBSTITUTE(_xlfn.TEXTAFTER(Transformed_Data[[#This Row],[TabName]], " ", -3), " ", ", ", 2))</f>
        <v>45818</v>
      </c>
      <c r="F52" t="s">
        <v>897</v>
      </c>
      <c r="G52" t="s">
        <v>1868</v>
      </c>
      <c r="H52" t="s">
        <v>19</v>
      </c>
      <c r="J52" s="1">
        <v>45811</v>
      </c>
      <c r="K52" t="s">
        <v>319</v>
      </c>
      <c r="L52">
        <v>1411.59</v>
      </c>
      <c r="M52">
        <v>1411.59</v>
      </c>
      <c r="N52">
        <v>41.24</v>
      </c>
      <c r="O52">
        <v>1370.35</v>
      </c>
      <c r="P52" t="s">
        <v>1945</v>
      </c>
    </row>
    <row r="53" spans="3:16" x14ac:dyDescent="0.45">
      <c r="C53" s="5">
        <f>Transformed_Data[[#This Row],[Amount]]/SUMIFS(Transformed_Data[Amount],Transformed_Data[Created],Transformed_Data[[#This Row],[Created]])</f>
        <v>0.13034436014436362</v>
      </c>
      <c r="D53" s="19" cm="1">
        <f t="array" ref="D53">IFERROR(_xlfn.XLOOKUP(Transformed_Data[[#This Row],[Created]],_xlfn._TRO_TRAILING('Fees by date'!$C$4:$C$1001),_xlfn._TRO_TRAILING('Fees by date'!$D$4:D$1001)),"")*Transformed_Data[[#This Row],[Stripe fee Allocation %]]</f>
        <v>0</v>
      </c>
      <c r="E53" s="20">
        <f>DATEVALUE(SUBSTITUTE(_xlfn.TEXTAFTER(Transformed_Data[[#This Row],[TabName]], " ", -3), " ", ", ", 2))</f>
        <v>45818</v>
      </c>
      <c r="F53" t="s">
        <v>897</v>
      </c>
      <c r="G53" t="s">
        <v>1868</v>
      </c>
      <c r="H53" t="s">
        <v>19</v>
      </c>
      <c r="J53" s="1">
        <v>45811</v>
      </c>
      <c r="K53" t="s">
        <v>1107</v>
      </c>
      <c r="L53">
        <v>675</v>
      </c>
      <c r="M53">
        <v>675</v>
      </c>
      <c r="N53">
        <v>19.88</v>
      </c>
      <c r="O53">
        <v>655.12</v>
      </c>
      <c r="P53" t="s">
        <v>1949</v>
      </c>
    </row>
    <row r="54" spans="3:16" x14ac:dyDescent="0.45">
      <c r="C54" s="5">
        <f>Transformed_Data[[#This Row],[Amount]]/SUMIFS(Transformed_Data[Amount],Transformed_Data[Created],Transformed_Data[[#This Row],[Created]])</f>
        <v>0.59707372083907007</v>
      </c>
      <c r="D54" s="19" cm="1">
        <f t="array" ref="D54">IFERROR(_xlfn.XLOOKUP(Transformed_Data[[#This Row],[Created]],_xlfn._TRO_TRAILING('Fees by date'!$C$4:$C$1001),_xlfn._TRO_TRAILING('Fees by date'!$D$4:D$1001)),"")*Transformed_Data[[#This Row],[Stripe fee Allocation %]]</f>
        <v>0</v>
      </c>
      <c r="E54" s="20">
        <f>DATEVALUE(SUBSTITUTE(_xlfn.TEXTAFTER(Transformed_Data[[#This Row],[TabName]], " ", -3), " ", ", ", 2))</f>
        <v>45818</v>
      </c>
      <c r="F54" t="s">
        <v>897</v>
      </c>
      <c r="G54" t="s">
        <v>1868</v>
      </c>
      <c r="H54" t="s">
        <v>19</v>
      </c>
      <c r="J54" s="1">
        <v>45811</v>
      </c>
      <c r="K54" t="s">
        <v>1133</v>
      </c>
      <c r="L54">
        <v>3092</v>
      </c>
      <c r="M54">
        <v>3092</v>
      </c>
      <c r="N54">
        <v>8</v>
      </c>
      <c r="O54">
        <v>3084</v>
      </c>
      <c r="P54" t="s">
        <v>1951</v>
      </c>
    </row>
    <row r="55" spans="3:16" x14ac:dyDescent="0.45">
      <c r="C55" s="5">
        <f>Transformed_Data[[#This Row],[Amount]]/SUMIFS(Transformed_Data[Amount],Transformed_Data[Created],Transformed_Data[[#This Row],[Created]])</f>
        <v>0.54054054054054057</v>
      </c>
      <c r="D55" s="19" cm="1">
        <f t="array" ref="D55">IFERROR(_xlfn.XLOOKUP(Transformed_Data[[#This Row],[Created]],_xlfn._TRO_TRAILING('Fees by date'!$C$4:$C$1001),_xlfn._TRO_TRAILING('Fees by date'!$D$4:D$1001)),"")*Transformed_Data[[#This Row],[Stripe fee Allocation %]]</f>
        <v>0</v>
      </c>
      <c r="E55" s="20">
        <f>DATEVALUE(SUBSTITUTE(_xlfn.TEXTAFTER(Transformed_Data[[#This Row],[TabName]], " ", -3), " ", ", ", 2))</f>
        <v>45818</v>
      </c>
      <c r="F55" t="s">
        <v>897</v>
      </c>
      <c r="G55" t="s">
        <v>1868</v>
      </c>
      <c r="H55" t="s">
        <v>19</v>
      </c>
      <c r="J55" s="1">
        <v>45812</v>
      </c>
      <c r="K55" t="s">
        <v>1109</v>
      </c>
      <c r="L55">
        <v>40000</v>
      </c>
      <c r="M55">
        <v>40000</v>
      </c>
      <c r="N55">
        <v>1160.3</v>
      </c>
      <c r="O55">
        <v>38839.699999999997</v>
      </c>
      <c r="P55" t="s">
        <v>1952</v>
      </c>
    </row>
    <row r="56" spans="3:16" x14ac:dyDescent="0.45">
      <c r="C56" s="5">
        <f>Transformed_Data[[#This Row],[Amount]]/SUMIFS(Transformed_Data[Amount],Transformed_Data[Created],Transformed_Data[[#This Row],[Created]])</f>
        <v>0.45270270270270269</v>
      </c>
      <c r="D56" s="19" cm="1">
        <f t="array" ref="D56">IFERROR(_xlfn.XLOOKUP(Transformed_Data[[#This Row],[Created]],_xlfn._TRO_TRAILING('Fees by date'!$C$4:$C$1001),_xlfn._TRO_TRAILING('Fees by date'!$D$4:D$1001)),"")*Transformed_Data[[#This Row],[Stripe fee Allocation %]]</f>
        <v>0</v>
      </c>
      <c r="E56" s="20">
        <f>DATEVALUE(SUBSTITUTE(_xlfn.TEXTAFTER(Transformed_Data[[#This Row],[TabName]], " ", -3), " ", ", ", 2))</f>
        <v>45818</v>
      </c>
      <c r="F56" t="s">
        <v>897</v>
      </c>
      <c r="G56" t="s">
        <v>1868</v>
      </c>
      <c r="H56" t="s">
        <v>19</v>
      </c>
      <c r="J56" s="1">
        <v>45812</v>
      </c>
      <c r="K56" t="s">
        <v>1111</v>
      </c>
      <c r="L56">
        <v>33500</v>
      </c>
      <c r="M56">
        <v>33500</v>
      </c>
      <c r="N56">
        <v>971.8</v>
      </c>
      <c r="O56">
        <v>32528.2</v>
      </c>
      <c r="P56" t="s">
        <v>1956</v>
      </c>
    </row>
    <row r="57" spans="3:16" x14ac:dyDescent="0.45">
      <c r="C57" s="5">
        <f>Transformed_Data[[#This Row],[Amount]]/SUMIFS(Transformed_Data[Amount],Transformed_Data[Created],Transformed_Data[[#This Row],[Created]])</f>
        <v>6.7567567567567571E-3</v>
      </c>
      <c r="D57" s="19" cm="1">
        <f t="array" ref="D57">IFERROR(_xlfn.XLOOKUP(Transformed_Data[[#This Row],[Created]],_xlfn._TRO_TRAILING('Fees by date'!$C$4:$C$1001),_xlfn._TRO_TRAILING('Fees by date'!$D$4:D$1001)),"")*Transformed_Data[[#This Row],[Stripe fee Allocation %]]</f>
        <v>0</v>
      </c>
      <c r="E57" s="20">
        <f>DATEVALUE(SUBSTITUTE(_xlfn.TEXTAFTER(Transformed_Data[[#This Row],[TabName]], " ", -3), " ", ", ", 2))</f>
        <v>45818</v>
      </c>
      <c r="F57" t="s">
        <v>897</v>
      </c>
      <c r="G57" t="s">
        <v>1868</v>
      </c>
      <c r="H57" t="s">
        <v>19</v>
      </c>
      <c r="J57" s="1">
        <v>45812</v>
      </c>
      <c r="K57" t="s">
        <v>153</v>
      </c>
      <c r="L57">
        <v>500</v>
      </c>
      <c r="M57">
        <v>500</v>
      </c>
      <c r="N57">
        <v>22.3</v>
      </c>
      <c r="O57">
        <v>477.7</v>
      </c>
      <c r="P57" t="s">
        <v>1958</v>
      </c>
    </row>
    <row r="58" spans="3:16" x14ac:dyDescent="0.45">
      <c r="C58" s="5">
        <f>Transformed_Data[[#This Row],[Amount]]/SUMIFS(Transformed_Data[Amount],Transformed_Data[Created],Transformed_Data[[#This Row],[Created]])</f>
        <v>6.128946670204298E-2</v>
      </c>
      <c r="D58" s="19" cm="1">
        <f t="array" ref="D58">IFERROR(_xlfn.XLOOKUP(Transformed_Data[[#This Row],[Created]],_xlfn._TRO_TRAILING('Fees by date'!$C$4:$C$1001),_xlfn._TRO_TRAILING('Fees by date'!$D$4:D$1001)),"")*Transformed_Data[[#This Row],[Stripe fee Allocation %]]</f>
        <v>0</v>
      </c>
      <c r="E58" s="20">
        <f>DATEVALUE(SUBSTITUTE(_xlfn.TEXTAFTER(Transformed_Data[[#This Row],[TabName]], " ", -3), " ", ", ", 2))</f>
        <v>45818</v>
      </c>
      <c r="F58" t="s">
        <v>897</v>
      </c>
      <c r="G58" t="s">
        <v>1868</v>
      </c>
      <c r="H58" t="s">
        <v>19</v>
      </c>
      <c r="J58" s="1">
        <v>45813</v>
      </c>
      <c r="K58" t="s">
        <v>1114</v>
      </c>
      <c r="L58">
        <v>12705</v>
      </c>
      <c r="M58">
        <v>12705</v>
      </c>
      <c r="N58">
        <v>432.27</v>
      </c>
      <c r="O58">
        <v>12272.73</v>
      </c>
      <c r="P58" t="s">
        <v>1960</v>
      </c>
    </row>
    <row r="59" spans="3:16" x14ac:dyDescent="0.45">
      <c r="C59" s="5">
        <f>Transformed_Data[[#This Row],[Amount]]/SUMIFS(Transformed_Data[Amount],Transformed_Data[Created],Transformed_Data[[#This Row],[Created]])</f>
        <v>8.9244796063580892E-2</v>
      </c>
      <c r="D59" s="19" cm="1">
        <f t="array" ref="D59">IFERROR(_xlfn.XLOOKUP(Transformed_Data[[#This Row],[Created]],_xlfn._TRO_TRAILING('Fees by date'!$C$4:$C$1001),_xlfn._TRO_TRAILING('Fees by date'!$D$4:D$1001)),"")*Transformed_Data[[#This Row],[Stripe fee Allocation %]]</f>
        <v>0</v>
      </c>
      <c r="E59" s="20">
        <f>DATEVALUE(SUBSTITUTE(_xlfn.TEXTAFTER(Transformed_Data[[#This Row],[TabName]], " ", -3), " ", ", ", 2))</f>
        <v>45818</v>
      </c>
      <c r="F59" t="s">
        <v>897</v>
      </c>
      <c r="G59" t="s">
        <v>1868</v>
      </c>
      <c r="H59" t="s">
        <v>19</v>
      </c>
      <c r="J59" s="1">
        <v>45813</v>
      </c>
      <c r="K59" t="s">
        <v>75</v>
      </c>
      <c r="L59">
        <v>18500</v>
      </c>
      <c r="M59">
        <v>18500</v>
      </c>
      <c r="N59">
        <v>536.79999999999995</v>
      </c>
      <c r="O59">
        <v>17963.2</v>
      </c>
      <c r="P59" t="s">
        <v>1963</v>
      </c>
    </row>
    <row r="60" spans="3:16" x14ac:dyDescent="0.45">
      <c r="C60" s="5">
        <f>Transformed_Data[[#This Row],[Amount]]/SUMIFS(Transformed_Data[Amount],Transformed_Data[Created],Transformed_Data[[#This Row],[Created]])</f>
        <v>3.328589691020044E-3</v>
      </c>
      <c r="D60" s="19" cm="1">
        <f t="array" ref="D60">IFERROR(_xlfn.XLOOKUP(Transformed_Data[[#This Row],[Created]],_xlfn._TRO_TRAILING('Fees by date'!$C$4:$C$1001),_xlfn._TRO_TRAILING('Fees by date'!$D$4:D$1001)),"")*Transformed_Data[[#This Row],[Stripe fee Allocation %]]</f>
        <v>0</v>
      </c>
      <c r="E60" s="20">
        <f>DATEVALUE(SUBSTITUTE(_xlfn.TEXTAFTER(Transformed_Data[[#This Row],[TabName]], " ", -3), " ", ", ", 2))</f>
        <v>45818</v>
      </c>
      <c r="F60" t="s">
        <v>897</v>
      </c>
      <c r="G60" t="s">
        <v>1868</v>
      </c>
      <c r="H60" t="s">
        <v>19</v>
      </c>
      <c r="J60" s="1">
        <v>45813</v>
      </c>
      <c r="K60" t="s">
        <v>1117</v>
      </c>
      <c r="L60">
        <v>690</v>
      </c>
      <c r="M60">
        <v>690</v>
      </c>
      <c r="N60">
        <v>30.66</v>
      </c>
      <c r="O60">
        <v>659.34</v>
      </c>
      <c r="P60" t="s">
        <v>1967</v>
      </c>
    </row>
    <row r="61" spans="3:16" x14ac:dyDescent="0.45">
      <c r="C61" s="5">
        <f>Transformed_Data[[#This Row],[Amount]]/SUMIFS(Transformed_Data[Amount],Transformed_Data[Created],Transformed_Data[[#This Row],[Created]])</f>
        <v>2.7979449576690223E-2</v>
      </c>
      <c r="D61" s="19" cm="1">
        <f t="array" ref="D61">IFERROR(_xlfn.XLOOKUP(Transformed_Data[[#This Row],[Created]],_xlfn._TRO_TRAILING('Fees by date'!$C$4:$C$1001),_xlfn._TRO_TRAILING('Fees by date'!$D$4:D$1001)),"")*Transformed_Data[[#This Row],[Stripe fee Allocation %]]</f>
        <v>0</v>
      </c>
      <c r="E61" s="20">
        <f>DATEVALUE(SUBSTITUTE(_xlfn.TEXTAFTER(Transformed_Data[[#This Row],[TabName]], " ", -3), " ", ", ", 2))</f>
        <v>45818</v>
      </c>
      <c r="F61" t="s">
        <v>897</v>
      </c>
      <c r="G61" t="s">
        <v>1868</v>
      </c>
      <c r="H61" t="s">
        <v>19</v>
      </c>
      <c r="J61" s="1">
        <v>45813</v>
      </c>
      <c r="K61" t="s">
        <v>1119</v>
      </c>
      <c r="L61">
        <v>5800</v>
      </c>
      <c r="M61">
        <v>5800</v>
      </c>
      <c r="N61">
        <v>168.5</v>
      </c>
      <c r="O61">
        <v>5631.5</v>
      </c>
      <c r="P61" t="s">
        <v>1968</v>
      </c>
    </row>
    <row r="62" spans="3:16" x14ac:dyDescent="0.45">
      <c r="C62" s="5">
        <f>Transformed_Data[[#This Row],[Amount]]/SUMIFS(Transformed_Data[Amount],Transformed_Data[Created],Transformed_Data[[#This Row],[Created]])</f>
        <v>2.7979449576690223E-2</v>
      </c>
      <c r="D62" s="19" cm="1">
        <f t="array" ref="D62">IFERROR(_xlfn.XLOOKUP(Transformed_Data[[#This Row],[Created]],_xlfn._TRO_TRAILING('Fees by date'!$C$4:$C$1001),_xlfn._TRO_TRAILING('Fees by date'!$D$4:D$1001)),"")*Transformed_Data[[#This Row],[Stripe fee Allocation %]]</f>
        <v>0</v>
      </c>
      <c r="E62" s="20">
        <f>DATEVALUE(SUBSTITUTE(_xlfn.TEXTAFTER(Transformed_Data[[#This Row],[TabName]], " ", -3), " ", ", ", 2))</f>
        <v>45818</v>
      </c>
      <c r="F62" t="s">
        <v>897</v>
      </c>
      <c r="G62" t="s">
        <v>1868</v>
      </c>
      <c r="H62" t="s">
        <v>19</v>
      </c>
      <c r="J62" s="1">
        <v>45813</v>
      </c>
      <c r="K62" t="s">
        <v>1121</v>
      </c>
      <c r="L62">
        <v>5800</v>
      </c>
      <c r="M62">
        <v>5800</v>
      </c>
      <c r="N62">
        <v>168.5</v>
      </c>
      <c r="O62">
        <v>5631.5</v>
      </c>
      <c r="P62" t="s">
        <v>1968</v>
      </c>
    </row>
    <row r="63" spans="3:16" x14ac:dyDescent="0.45">
      <c r="C63" s="5">
        <f>Transformed_Data[[#This Row],[Amount]]/SUMIFS(Transformed_Data[Amount],Transformed_Data[Created],Transformed_Data[[#This Row],[Created]])</f>
        <v>0.41173207265008804</v>
      </c>
      <c r="D63" s="19" cm="1">
        <f t="array" ref="D63">IFERROR(_xlfn.XLOOKUP(Transformed_Data[[#This Row],[Created]],_xlfn._TRO_TRAILING('Fees by date'!$C$4:$C$1001),_xlfn._TRO_TRAILING('Fees by date'!$D$4:D$1001)),"")*Transformed_Data[[#This Row],[Stripe fee Allocation %]]</f>
        <v>0</v>
      </c>
      <c r="E63" s="20">
        <f>DATEVALUE(SUBSTITUTE(_xlfn.TEXTAFTER(Transformed_Data[[#This Row],[TabName]], " ", -3), " ", ", ", 2))</f>
        <v>45818</v>
      </c>
      <c r="F63" t="s">
        <v>897</v>
      </c>
      <c r="G63" t="s">
        <v>1868</v>
      </c>
      <c r="H63" t="s">
        <v>19</v>
      </c>
      <c r="J63" s="1">
        <v>45813</v>
      </c>
      <c r="K63" t="s">
        <v>1123</v>
      </c>
      <c r="L63">
        <v>85350</v>
      </c>
      <c r="M63">
        <v>85350</v>
      </c>
      <c r="N63">
        <v>2475.4499999999998</v>
      </c>
      <c r="O63">
        <v>82874.55</v>
      </c>
      <c r="P63" t="s">
        <v>1971</v>
      </c>
    </row>
    <row r="64" spans="3:16" x14ac:dyDescent="0.45">
      <c r="C64" s="5">
        <f>Transformed_Data[[#This Row],[Amount]]/SUMIFS(Transformed_Data[Amount],Transformed_Data[Created],Transformed_Data[[#This Row],[Created]])</f>
        <v>0.37844617573988759</v>
      </c>
      <c r="D64" s="19" cm="1">
        <f t="array" ref="D64">IFERROR(_xlfn.XLOOKUP(Transformed_Data[[#This Row],[Created]],_xlfn._TRO_TRAILING('Fees by date'!$C$4:$C$1001),_xlfn._TRO_TRAILING('Fees by date'!$D$4:D$1001)),"")*Transformed_Data[[#This Row],[Stripe fee Allocation %]]</f>
        <v>0</v>
      </c>
      <c r="E64" s="20">
        <f>DATEVALUE(SUBSTITUTE(_xlfn.TEXTAFTER(Transformed_Data[[#This Row],[TabName]], " ", -3), " ", ", ", 2))</f>
        <v>45818</v>
      </c>
      <c r="F64" t="s">
        <v>897</v>
      </c>
      <c r="G64" t="s">
        <v>1868</v>
      </c>
      <c r="H64" t="s">
        <v>19</v>
      </c>
      <c r="J64" s="1">
        <v>45813</v>
      </c>
      <c r="K64" t="s">
        <v>1125</v>
      </c>
      <c r="L64">
        <v>78450</v>
      </c>
      <c r="M64">
        <v>78450</v>
      </c>
      <c r="N64">
        <v>2275.35</v>
      </c>
      <c r="O64">
        <v>76174.649999999994</v>
      </c>
      <c r="P64" t="s">
        <v>1972</v>
      </c>
    </row>
    <row r="65" spans="3:16" x14ac:dyDescent="0.45">
      <c r="C65" s="5">
        <f>Transformed_Data[[#This Row],[Amount]]/SUMIFS(Transformed_Data[Amount],Transformed_Data[Created],Transformed_Data[[#This Row],[Created]])</f>
        <v>3.7682189832918593E-2</v>
      </c>
      <c r="D65" s="19" cm="1">
        <f t="array" ref="D65">IFERROR(_xlfn.XLOOKUP(Transformed_Data[[#This Row],[Created]],_xlfn._TRO_TRAILING('Fees by date'!$C$4:$C$1001),_xlfn._TRO_TRAILING('Fees by date'!$D$4:D$1001)),"")*Transformed_Data[[#This Row],[Stripe fee Allocation %]]</f>
        <v>0</v>
      </c>
      <c r="E65" s="20">
        <f>DATEVALUE(SUBSTITUTE(_xlfn.TEXTAFTER(Transformed_Data[[#This Row],[TabName]], " ", -3), " ", ", ", 2))</f>
        <v>45818</v>
      </c>
      <c r="F65" t="s">
        <v>897</v>
      </c>
      <c r="G65" t="s">
        <v>1868</v>
      </c>
      <c r="H65" t="s">
        <v>19</v>
      </c>
      <c r="J65" s="1">
        <v>45814</v>
      </c>
      <c r="K65" t="s">
        <v>1127</v>
      </c>
      <c r="L65">
        <v>2650</v>
      </c>
      <c r="M65">
        <v>2650</v>
      </c>
      <c r="N65">
        <v>77.150000000000006</v>
      </c>
      <c r="O65">
        <v>2572.85</v>
      </c>
      <c r="P65" t="s">
        <v>1975</v>
      </c>
    </row>
    <row r="66" spans="3:16" x14ac:dyDescent="0.45">
      <c r="C66" s="5">
        <f>Transformed_Data[[#This Row],[Amount]]/SUMIFS(Transformed_Data[Amount],Transformed_Data[Created],Transformed_Data[[#This Row],[Created]])</f>
        <v>0.30287948809100607</v>
      </c>
      <c r="D66" s="19" cm="1">
        <f t="array" ref="D66">IFERROR(_xlfn.XLOOKUP(Transformed_Data[[#This Row],[Created]],_xlfn._TRO_TRAILING('Fees by date'!$C$4:$C$1001),_xlfn._TRO_TRAILING('Fees by date'!$D$4:D$1001)),"")*Transformed_Data[[#This Row],[Stripe fee Allocation %]]</f>
        <v>0</v>
      </c>
      <c r="E66" s="20">
        <f>DATEVALUE(SUBSTITUTE(_xlfn.TEXTAFTER(Transformed_Data[[#This Row],[TabName]], " ", -3), " ", ", ", 2))</f>
        <v>45818</v>
      </c>
      <c r="F66" t="s">
        <v>897</v>
      </c>
      <c r="G66" t="s">
        <v>1868</v>
      </c>
      <c r="H66" t="s">
        <v>19</v>
      </c>
      <c r="J66" s="1">
        <v>45814</v>
      </c>
      <c r="K66" t="s">
        <v>1129</v>
      </c>
      <c r="L66">
        <v>21300</v>
      </c>
      <c r="M66">
        <v>21300</v>
      </c>
      <c r="N66">
        <v>724.5</v>
      </c>
      <c r="O66">
        <v>20575.5</v>
      </c>
      <c r="P66" t="s">
        <v>1978</v>
      </c>
    </row>
    <row r="67" spans="3:16" x14ac:dyDescent="0.45">
      <c r="C67" s="5">
        <f>Transformed_Data[[#This Row],[Amount]]/SUMIFS(Transformed_Data[Amount],Transformed_Data[Created],Transformed_Data[[#This Row],[Created]])</f>
        <v>3.7682189832918593E-2</v>
      </c>
      <c r="D67" s="19" cm="1">
        <f t="array" ref="D67">IFERROR(_xlfn.XLOOKUP(Transformed_Data[[#This Row],[Created]],_xlfn._TRO_TRAILING('Fees by date'!$C$4:$C$1001),_xlfn._TRO_TRAILING('Fees by date'!$D$4:D$1001)),"")*Transformed_Data[[#This Row],[Stripe fee Allocation %]]</f>
        <v>0</v>
      </c>
      <c r="E67" s="20">
        <f>DATEVALUE(SUBSTITUTE(_xlfn.TEXTAFTER(Transformed_Data[[#This Row],[TabName]], " ", -3), " ", ", ", 2))</f>
        <v>45818</v>
      </c>
      <c r="F67" t="s">
        <v>897</v>
      </c>
      <c r="G67" t="s">
        <v>1868</v>
      </c>
      <c r="H67" t="s">
        <v>19</v>
      </c>
      <c r="I67" t="s">
        <v>1130</v>
      </c>
      <c r="J67" s="1">
        <v>45814</v>
      </c>
      <c r="K67" t="s">
        <v>1131</v>
      </c>
      <c r="L67">
        <v>2650</v>
      </c>
      <c r="M67">
        <v>2650</v>
      </c>
      <c r="N67">
        <v>77.150000000000006</v>
      </c>
      <c r="O67">
        <v>2572.85</v>
      </c>
      <c r="P67" t="s">
        <v>1981</v>
      </c>
    </row>
    <row r="68" spans="3:16" x14ac:dyDescent="0.45">
      <c r="C68" s="5">
        <f>Transformed_Data[[#This Row],[Amount]]/SUMIFS(Transformed_Data[Amount],Transformed_Data[Created],Transformed_Data[[#This Row],[Created]])</f>
        <v>0.62175613224315673</v>
      </c>
      <c r="D68" s="19" cm="1">
        <f t="array" ref="D68">IFERROR(_xlfn.XLOOKUP(Transformed_Data[[#This Row],[Created]],_xlfn._TRO_TRAILING('Fees by date'!$C$4:$C$1001),_xlfn._TRO_TRAILING('Fees by date'!$D$4:D$1001)),"")*Transformed_Data[[#This Row],[Stripe fee Allocation %]]</f>
        <v>0</v>
      </c>
      <c r="E68" s="20">
        <f>DATEVALUE(SUBSTITUTE(_xlfn.TEXTAFTER(Transformed_Data[[#This Row],[TabName]], " ", -3), " ", ", ", 2))</f>
        <v>45818</v>
      </c>
      <c r="F68" t="s">
        <v>897</v>
      </c>
      <c r="G68" t="s">
        <v>1868</v>
      </c>
      <c r="H68" t="s">
        <v>19</v>
      </c>
      <c r="I68" t="s">
        <v>1134</v>
      </c>
      <c r="J68" s="1">
        <v>45814</v>
      </c>
      <c r="K68" t="s">
        <v>1135</v>
      </c>
      <c r="L68">
        <v>43725</v>
      </c>
      <c r="M68">
        <v>43725</v>
      </c>
      <c r="N68">
        <v>8</v>
      </c>
      <c r="O68">
        <v>43717</v>
      </c>
      <c r="P68" t="s">
        <v>1982</v>
      </c>
    </row>
    <row r="69" spans="3:16" x14ac:dyDescent="0.45">
      <c r="C69" s="5">
        <f>Transformed_Data[[#This Row],[Amount]]/SUMIFS(Transformed_Data[Amount],Transformed_Data[Created],Transformed_Data[[#This Row],[Created]])</f>
        <v>1</v>
      </c>
      <c r="D69" s="19" cm="1">
        <f t="array" ref="D69">IFERROR(_xlfn.XLOOKUP(Transformed_Data[[#This Row],[Created]],_xlfn._TRO_TRAILING('Fees by date'!$C$4:$C$1001),_xlfn._TRO_TRAILING('Fees by date'!$D$4:D$1001)),"")*Transformed_Data[[#This Row],[Stripe fee Allocation %]]</f>
        <v>0</v>
      </c>
      <c r="E69" s="20">
        <f>DATEVALUE(SUBSTITUTE(_xlfn.TEXTAFTER(Transformed_Data[[#This Row],[TabName]], " ", -3), " ", ", ", 2))</f>
        <v>45825</v>
      </c>
      <c r="F69" t="s">
        <v>897</v>
      </c>
      <c r="G69" t="s">
        <v>1867</v>
      </c>
      <c r="H69" t="s">
        <v>19</v>
      </c>
      <c r="I69" t="s">
        <v>1014</v>
      </c>
      <c r="J69" s="1">
        <v>45815</v>
      </c>
      <c r="K69" t="s">
        <v>1015</v>
      </c>
      <c r="L69">
        <v>38600</v>
      </c>
      <c r="M69">
        <v>38600</v>
      </c>
      <c r="N69">
        <v>1119.7</v>
      </c>
      <c r="O69">
        <v>37480.300000000003</v>
      </c>
      <c r="P69" t="s">
        <v>1952</v>
      </c>
    </row>
    <row r="70" spans="3:16" x14ac:dyDescent="0.45">
      <c r="C70" s="5">
        <f>Transformed_Data[[#This Row],[Amount]]/SUMIFS(Transformed_Data[Amount],Transformed_Data[Created],Transformed_Data[[#This Row],[Created]])</f>
        <v>1</v>
      </c>
      <c r="D70" s="19" cm="1">
        <f t="array" ref="D70">IFERROR(_xlfn.XLOOKUP(Transformed_Data[[#This Row],[Created]],_xlfn._TRO_TRAILING('Fees by date'!$C$4:$C$1001),_xlfn._TRO_TRAILING('Fees by date'!$D$4:D$1001)),"")*Transformed_Data[[#This Row],[Stripe fee Allocation %]]</f>
        <v>0</v>
      </c>
      <c r="E70" s="20">
        <f>DATEVALUE(SUBSTITUTE(_xlfn.TEXTAFTER(Transformed_Data[[#This Row],[TabName]], " ", -3), " ", ", ", 2))</f>
        <v>45825</v>
      </c>
      <c r="F70" t="s">
        <v>897</v>
      </c>
      <c r="G70" t="s">
        <v>1867</v>
      </c>
      <c r="H70" t="s">
        <v>19</v>
      </c>
      <c r="I70" t="s">
        <v>1016</v>
      </c>
      <c r="J70" s="1">
        <v>45816</v>
      </c>
      <c r="K70" t="s">
        <v>1017</v>
      </c>
      <c r="L70">
        <v>2650</v>
      </c>
      <c r="M70">
        <v>2650</v>
      </c>
      <c r="N70">
        <v>77.150000000000006</v>
      </c>
      <c r="O70">
        <v>2572.85</v>
      </c>
      <c r="P70" t="s">
        <v>1986</v>
      </c>
    </row>
    <row r="71" spans="3:16" x14ac:dyDescent="0.45">
      <c r="C71" s="5">
        <f>Transformed_Data[[#This Row],[Amount]]/SUMIFS(Transformed_Data[Amount],Transformed_Data[Created],Transformed_Data[[#This Row],[Created]])</f>
        <v>5.3324485418715709E-4</v>
      </c>
      <c r="D71" s="19" cm="1">
        <f t="array" ref="D71">IFERROR(_xlfn.XLOOKUP(Transformed_Data[[#This Row],[Created]],_xlfn._TRO_TRAILING('Fees by date'!$C$4:$C$1001),_xlfn._TRO_TRAILING('Fees by date'!$D$4:D$1001)),"")*Transformed_Data[[#This Row],[Stripe fee Allocation %]]</f>
        <v>0</v>
      </c>
      <c r="E71" s="20">
        <f>DATEVALUE(SUBSTITUTE(_xlfn.TEXTAFTER(Transformed_Data[[#This Row],[TabName]], " ", -3), " ", ", ", 2))</f>
        <v>45825</v>
      </c>
      <c r="F71" t="s">
        <v>897</v>
      </c>
      <c r="G71" t="s">
        <v>1867</v>
      </c>
      <c r="H71" t="s">
        <v>19</v>
      </c>
      <c r="I71" t="s">
        <v>1018</v>
      </c>
      <c r="J71" s="1">
        <v>45817</v>
      </c>
      <c r="K71" t="s">
        <v>1019</v>
      </c>
      <c r="L71">
        <v>45</v>
      </c>
      <c r="M71">
        <v>45</v>
      </c>
      <c r="N71">
        <v>1.61</v>
      </c>
      <c r="O71">
        <v>43.39</v>
      </c>
      <c r="P71" t="s">
        <v>1956</v>
      </c>
    </row>
    <row r="72" spans="3:16" x14ac:dyDescent="0.45">
      <c r="C72" s="21">
        <f>Transformed_Data[[#This Row],[Amount]]/SUMIFS(Transformed_Data[Amount],Transformed_Data[Created],Transformed_Data[[#This Row],[Created]])</f>
        <v>1.4279112206567206E-2</v>
      </c>
      <c r="D72" s="19" cm="1">
        <f t="array" ref="D72">IFERROR(_xlfn.XLOOKUP(Transformed_Data[[#This Row],[Created]],_xlfn._TRO_TRAILING('Fees by date'!$C$4:$C$1001),_xlfn._TRO_TRAILING('Fees by date'!$D$4:D$1001)),"")*Transformed_Data[[#This Row],[Stripe fee Allocation %]]</f>
        <v>0</v>
      </c>
      <c r="E72" s="20">
        <f>DATEVALUE(SUBSTITUTE(_xlfn.TEXTAFTER(Transformed_Data[[#This Row],[TabName]], " ", -3), " ", ", ", 2))</f>
        <v>45825</v>
      </c>
      <c r="F72" t="s">
        <v>897</v>
      </c>
      <c r="G72" t="s">
        <v>1867</v>
      </c>
      <c r="H72" t="s">
        <v>19</v>
      </c>
      <c r="I72" t="s">
        <v>1020</v>
      </c>
      <c r="J72" s="1">
        <v>45817</v>
      </c>
      <c r="K72" t="s">
        <v>1021</v>
      </c>
      <c r="L72">
        <v>1205</v>
      </c>
      <c r="M72">
        <v>1205</v>
      </c>
      <c r="N72">
        <v>35.25</v>
      </c>
      <c r="O72">
        <v>1169.75</v>
      </c>
      <c r="P72" t="s">
        <v>1920</v>
      </c>
    </row>
    <row r="73" spans="3:16" x14ac:dyDescent="0.45">
      <c r="C73" s="5">
        <f>Transformed_Data[[#This Row],[Amount]]/SUMIFS(Transformed_Data[Amount],Transformed_Data[Created],Transformed_Data[[#This Row],[Created]])</f>
        <v>0.15824337295145102</v>
      </c>
      <c r="D73" s="19" cm="1">
        <f t="array" ref="D73">IFERROR(_xlfn.XLOOKUP(Transformed_Data[[#This Row],[Created]],_xlfn._TRO_TRAILING('Fees by date'!$C$4:$C$1001),_xlfn._TRO_TRAILING('Fees by date'!$D$4:D$1001)),"")*Transformed_Data[[#This Row],[Stripe fee Allocation %]]</f>
        <v>0</v>
      </c>
      <c r="E73" s="20">
        <f>DATEVALUE(SUBSTITUTE(_xlfn.TEXTAFTER(Transformed_Data[[#This Row],[TabName]], " ", -3), " ", ", ", 2))</f>
        <v>45825</v>
      </c>
      <c r="F73" t="s">
        <v>897</v>
      </c>
      <c r="G73" t="s">
        <v>1867</v>
      </c>
      <c r="H73" t="s">
        <v>19</v>
      </c>
      <c r="I73" t="s">
        <v>1022</v>
      </c>
      <c r="J73" s="1">
        <v>45817</v>
      </c>
      <c r="K73" t="s">
        <v>1023</v>
      </c>
      <c r="L73">
        <v>13354</v>
      </c>
      <c r="M73">
        <v>13354</v>
      </c>
      <c r="N73">
        <v>387.57</v>
      </c>
      <c r="O73">
        <v>12966.43</v>
      </c>
      <c r="P73" t="s">
        <v>1920</v>
      </c>
    </row>
    <row r="74" spans="3:16" x14ac:dyDescent="0.45">
      <c r="C74" s="5">
        <f>Transformed_Data[[#This Row],[Amount]]/SUMIFS(Transformed_Data[Amount],Transformed_Data[Created],Transformed_Data[[#This Row],[Created]])</f>
        <v>8.4785931815757984E-2</v>
      </c>
      <c r="D74" s="19" cm="1">
        <f t="array" ref="D74">IFERROR(_xlfn.XLOOKUP(Transformed_Data[[#This Row],[Created]],_xlfn._TRO_TRAILING('Fees by date'!$C$4:$C$1001),_xlfn._TRO_TRAILING('Fees by date'!$D$4:D$1001)),"")*Transformed_Data[[#This Row],[Stripe fee Allocation %]]</f>
        <v>0</v>
      </c>
      <c r="E74" s="20">
        <f>DATEVALUE(SUBSTITUTE(_xlfn.TEXTAFTER(Transformed_Data[[#This Row],[TabName]], " ", -3), " ", ", ", 2))</f>
        <v>45825</v>
      </c>
      <c r="F74" t="s">
        <v>897</v>
      </c>
      <c r="G74" t="s">
        <v>1867</v>
      </c>
      <c r="H74" t="s">
        <v>19</v>
      </c>
      <c r="I74" t="s">
        <v>1024</v>
      </c>
      <c r="J74" s="1">
        <v>45817</v>
      </c>
      <c r="K74" t="s">
        <v>1025</v>
      </c>
      <c r="L74">
        <v>7155</v>
      </c>
      <c r="M74">
        <v>7155</v>
      </c>
      <c r="N74">
        <v>207.8</v>
      </c>
      <c r="O74">
        <v>6947.2</v>
      </c>
      <c r="P74" t="s">
        <v>1988</v>
      </c>
    </row>
    <row r="75" spans="3:16" x14ac:dyDescent="0.45">
      <c r="C75" s="5">
        <f>Transformed_Data[[#This Row],[Amount]]/SUMIFS(Transformed_Data[Amount],Transformed_Data[Created],Transformed_Data[[#This Row],[Created]])</f>
        <v>0.50954508288995015</v>
      </c>
      <c r="D75" s="19" cm="1">
        <f t="array" ref="D75">IFERROR(_xlfn.XLOOKUP(Transformed_Data[[#This Row],[Created]],_xlfn._TRO_TRAILING('Fees by date'!$C$4:$C$1001),_xlfn._TRO_TRAILING('Fees by date'!$D$4:D$1001)),"")*Transformed_Data[[#This Row],[Stripe fee Allocation %]]</f>
        <v>0</v>
      </c>
      <c r="E75" s="20">
        <f>DATEVALUE(SUBSTITUTE(_xlfn.TEXTAFTER(Transformed_Data[[#This Row],[TabName]], " ", -3), " ", ", ", 2))</f>
        <v>45825</v>
      </c>
      <c r="F75" t="s">
        <v>897</v>
      </c>
      <c r="G75" t="s">
        <v>1867</v>
      </c>
      <c r="H75" t="s">
        <v>19</v>
      </c>
      <c r="I75" t="s">
        <v>1026</v>
      </c>
      <c r="J75" s="1">
        <v>45817</v>
      </c>
      <c r="K75" t="s">
        <v>1027</v>
      </c>
      <c r="L75">
        <v>43000</v>
      </c>
      <c r="M75">
        <v>43000</v>
      </c>
      <c r="N75">
        <v>1247.3</v>
      </c>
      <c r="O75">
        <v>41752.699999999997</v>
      </c>
      <c r="P75" t="s">
        <v>1990</v>
      </c>
    </row>
    <row r="76" spans="3:16" x14ac:dyDescent="0.45">
      <c r="C76" s="5">
        <f>Transformed_Data[[#This Row],[Amount]]/SUMIFS(Transformed_Data[Amount],Transformed_Data[Created],Transformed_Data[[#This Row],[Created]])</f>
        <v>0.11849885648603491</v>
      </c>
      <c r="D76" s="19" cm="1">
        <f t="array" ref="D76">IFERROR(_xlfn.XLOOKUP(Transformed_Data[[#This Row],[Created]],_xlfn._TRO_TRAILING('Fees by date'!$C$4:$C$1001),_xlfn._TRO_TRAILING('Fees by date'!$D$4:D$1001)),"")*Transformed_Data[[#This Row],[Stripe fee Allocation %]]</f>
        <v>0</v>
      </c>
      <c r="E76" s="20">
        <f>DATEVALUE(SUBSTITUTE(_xlfn.TEXTAFTER(Transformed_Data[[#This Row],[TabName]], " ", -3), " ", ", ", 2))</f>
        <v>45825</v>
      </c>
      <c r="F76" t="s">
        <v>897</v>
      </c>
      <c r="G76" t="s">
        <v>1867</v>
      </c>
      <c r="H76" t="s">
        <v>19</v>
      </c>
      <c r="I76" t="s">
        <v>1028</v>
      </c>
      <c r="J76" s="1">
        <v>45817</v>
      </c>
      <c r="K76" t="s">
        <v>1029</v>
      </c>
      <c r="L76">
        <v>10000</v>
      </c>
      <c r="M76">
        <v>10000</v>
      </c>
      <c r="N76">
        <v>290.3</v>
      </c>
      <c r="O76">
        <v>9709.7000000000007</v>
      </c>
      <c r="P76" t="s">
        <v>1990</v>
      </c>
    </row>
    <row r="77" spans="3:16" x14ac:dyDescent="0.45">
      <c r="C77" s="5">
        <f>Transformed_Data[[#This Row],[Amount]]/SUMIFS(Transformed_Data[Amount],Transformed_Data[Created],Transformed_Data[[#This Row],[Created]])</f>
        <v>0.11411439879605162</v>
      </c>
      <c r="D77" s="19" cm="1">
        <f t="array" ref="D77">IFERROR(_xlfn.XLOOKUP(Transformed_Data[[#This Row],[Created]],_xlfn._TRO_TRAILING('Fees by date'!$C$4:$C$1001),_xlfn._TRO_TRAILING('Fees by date'!$D$4:D$1001)),"")*Transformed_Data[[#This Row],[Stripe fee Allocation %]]</f>
        <v>0</v>
      </c>
      <c r="E77" s="20">
        <f>DATEVALUE(SUBSTITUTE(_xlfn.TEXTAFTER(Transformed_Data[[#This Row],[TabName]], " ", -3), " ", ", ", 2))</f>
        <v>45825</v>
      </c>
      <c r="F77" t="s">
        <v>897</v>
      </c>
      <c r="G77" t="s">
        <v>1867</v>
      </c>
      <c r="H77" t="s">
        <v>19</v>
      </c>
      <c r="I77" t="s">
        <v>1030</v>
      </c>
      <c r="J77" s="1">
        <v>45817</v>
      </c>
      <c r="K77" t="s">
        <v>1031</v>
      </c>
      <c r="L77">
        <v>9630</v>
      </c>
      <c r="M77">
        <v>9630</v>
      </c>
      <c r="N77">
        <v>279.57</v>
      </c>
      <c r="O77">
        <v>9350.43</v>
      </c>
      <c r="P77" t="s">
        <v>1990</v>
      </c>
    </row>
    <row r="78" spans="3:16" x14ac:dyDescent="0.45">
      <c r="C78" s="5">
        <f>Transformed_Data[[#This Row],[Amount]]/SUMIFS(Transformed_Data[Amount],Transformed_Data[Created],Transformed_Data[[#This Row],[Created]])</f>
        <v>1.1416861826697893E-2</v>
      </c>
      <c r="D78" s="19" cm="1">
        <f t="array" ref="D78">IFERROR(_xlfn.XLOOKUP(Transformed_Data[[#This Row],[Created]],_xlfn._TRO_TRAILING('Fees by date'!$C$4:$C$1001),_xlfn._TRO_TRAILING('Fees by date'!$D$4:D$1001)),"")*Transformed_Data[[#This Row],[Stripe fee Allocation %]]</f>
        <v>0</v>
      </c>
      <c r="E78" s="20">
        <f>DATEVALUE(SUBSTITUTE(_xlfn.TEXTAFTER(Transformed_Data[[#This Row],[TabName]], " ", -3), " ", ", ", 2))</f>
        <v>45825</v>
      </c>
      <c r="F78" t="s">
        <v>897</v>
      </c>
      <c r="G78" t="s">
        <v>1867</v>
      </c>
      <c r="H78" t="s">
        <v>19</v>
      </c>
      <c r="I78" t="s">
        <v>1032</v>
      </c>
      <c r="J78" s="1">
        <v>45818</v>
      </c>
      <c r="K78" t="s">
        <v>1033</v>
      </c>
      <c r="L78">
        <v>195</v>
      </c>
      <c r="M78">
        <v>195</v>
      </c>
      <c r="N78">
        <v>5.96</v>
      </c>
      <c r="O78">
        <v>189.04</v>
      </c>
      <c r="P78" t="s">
        <v>1992</v>
      </c>
    </row>
    <row r="79" spans="3:16" x14ac:dyDescent="0.45">
      <c r="C79" s="5">
        <f>Transformed_Data[[#This Row],[Amount]]/SUMIFS(Transformed_Data[Amount],Transformed_Data[Created],Transformed_Data[[#This Row],[Created]])</f>
        <v>0.77576112412177989</v>
      </c>
      <c r="D79" s="19" cm="1">
        <f t="array" ref="D79">IFERROR(_xlfn.XLOOKUP(Transformed_Data[[#This Row],[Created]],_xlfn._TRO_TRAILING('Fees by date'!$C$4:$C$1001),_xlfn._TRO_TRAILING('Fees by date'!$D$4:D$1001)),"")*Transformed_Data[[#This Row],[Stripe fee Allocation %]]</f>
        <v>0</v>
      </c>
      <c r="E79" s="20">
        <f>DATEVALUE(SUBSTITUTE(_xlfn.TEXTAFTER(Transformed_Data[[#This Row],[TabName]], " ", -3), " ", ", ", 2))</f>
        <v>45825</v>
      </c>
      <c r="F79" t="s">
        <v>897</v>
      </c>
      <c r="G79" t="s">
        <v>1867</v>
      </c>
      <c r="H79" t="s">
        <v>19</v>
      </c>
      <c r="I79" t="s">
        <v>1034</v>
      </c>
      <c r="J79" s="1">
        <v>45818</v>
      </c>
      <c r="K79" t="s">
        <v>1035</v>
      </c>
      <c r="L79">
        <v>13250</v>
      </c>
      <c r="M79">
        <v>13250</v>
      </c>
      <c r="N79">
        <v>450.8</v>
      </c>
      <c r="O79">
        <v>12799.2</v>
      </c>
      <c r="P79" t="s">
        <v>1993</v>
      </c>
    </row>
    <row r="80" spans="3:16" x14ac:dyDescent="0.45">
      <c r="C80" s="5">
        <f>Transformed_Data[[#This Row],[Amount]]/SUMIFS(Transformed_Data[Amount],Transformed_Data[Created],Transformed_Data[[#This Row],[Created]])</f>
        <v>0.15515222482435598</v>
      </c>
      <c r="D80" s="19" cm="1">
        <f t="array" ref="D80">IFERROR(_xlfn.XLOOKUP(Transformed_Data[[#This Row],[Created]],_xlfn._TRO_TRAILING('Fees by date'!$C$4:$C$1001),_xlfn._TRO_TRAILING('Fees by date'!$D$4:D$1001)),"")*Transformed_Data[[#This Row],[Stripe fee Allocation %]]</f>
        <v>0</v>
      </c>
      <c r="E80" s="20">
        <f>DATEVALUE(SUBSTITUTE(_xlfn.TEXTAFTER(Transformed_Data[[#This Row],[TabName]], " ", -3), " ", ", ", 2))</f>
        <v>45825</v>
      </c>
      <c r="F80" t="s">
        <v>897</v>
      </c>
      <c r="G80" t="s">
        <v>1867</v>
      </c>
      <c r="H80" t="s">
        <v>19</v>
      </c>
      <c r="I80" t="s">
        <v>1036</v>
      </c>
      <c r="J80" s="1">
        <v>45818</v>
      </c>
      <c r="K80" t="s">
        <v>1037</v>
      </c>
      <c r="L80">
        <v>2650</v>
      </c>
      <c r="M80">
        <v>2650</v>
      </c>
      <c r="N80">
        <v>90.4</v>
      </c>
      <c r="O80">
        <v>2559.6</v>
      </c>
      <c r="P80" t="s">
        <v>1994</v>
      </c>
    </row>
    <row r="81" spans="3:19" x14ac:dyDescent="0.45">
      <c r="C81" s="5">
        <f>Transformed_Data[[#This Row],[Amount]]/SUMIFS(Transformed_Data[Amount],Transformed_Data[Created],Transformed_Data[[#This Row],[Created]])</f>
        <v>4.010538641686183E-2</v>
      </c>
      <c r="D81" s="19" cm="1">
        <f t="array" ref="D81">IFERROR(_xlfn.XLOOKUP(Transformed_Data[[#This Row],[Created]],_xlfn._TRO_TRAILING('Fees by date'!$C$4:$C$1001),_xlfn._TRO_TRAILING('Fees by date'!$D$4:D$1001)),"")*Transformed_Data[[#This Row],[Stripe fee Allocation %]]</f>
        <v>0</v>
      </c>
      <c r="E81" s="20">
        <f>DATEVALUE(SUBSTITUTE(_xlfn.TEXTAFTER(Transformed_Data[[#This Row],[TabName]], " ", -3), " ", ", ", 2))</f>
        <v>45825</v>
      </c>
      <c r="F81" t="s">
        <v>897</v>
      </c>
      <c r="G81" t="s">
        <v>1867</v>
      </c>
      <c r="H81" t="s">
        <v>19</v>
      </c>
      <c r="I81" t="s">
        <v>1038</v>
      </c>
      <c r="J81" s="1">
        <v>45818</v>
      </c>
      <c r="K81" t="s">
        <v>1039</v>
      </c>
      <c r="L81">
        <v>685</v>
      </c>
      <c r="M81">
        <v>685</v>
      </c>
      <c r="N81">
        <v>20.170000000000002</v>
      </c>
      <c r="O81">
        <v>664.83</v>
      </c>
      <c r="P81" t="s">
        <v>1995</v>
      </c>
    </row>
    <row r="82" spans="3:19" x14ac:dyDescent="0.45">
      <c r="C82" s="5">
        <f>Transformed_Data[[#This Row],[Amount]]/SUMIFS(Transformed_Data[Amount],Transformed_Data[Created],Transformed_Data[[#This Row],[Created]])</f>
        <v>1.7564402810304448E-2</v>
      </c>
      <c r="D82" s="19" cm="1">
        <f t="array" ref="D82">IFERROR(_xlfn.XLOOKUP(Transformed_Data[[#This Row],[Created]],_xlfn._TRO_TRAILING('Fees by date'!$C$4:$C$1001),_xlfn._TRO_TRAILING('Fees by date'!$D$4:D$1001)),"")*Transformed_Data[[#This Row],[Stripe fee Allocation %]]</f>
        <v>0</v>
      </c>
      <c r="E82" s="20">
        <f>DATEVALUE(SUBSTITUTE(_xlfn.TEXTAFTER(Transformed_Data[[#This Row],[TabName]], " ", -3), " ", ", ", 2))</f>
        <v>45825</v>
      </c>
      <c r="F82" t="s">
        <v>897</v>
      </c>
      <c r="G82" t="s">
        <v>1867</v>
      </c>
      <c r="H82" t="s">
        <v>19</v>
      </c>
      <c r="I82" t="s">
        <v>1040</v>
      </c>
      <c r="J82" s="1">
        <v>45818</v>
      </c>
      <c r="K82" t="s">
        <v>1041</v>
      </c>
      <c r="L82">
        <v>300</v>
      </c>
      <c r="M82">
        <v>300</v>
      </c>
      <c r="N82">
        <v>13.5</v>
      </c>
      <c r="O82">
        <v>286.5</v>
      </c>
      <c r="P82" t="s">
        <v>1999</v>
      </c>
    </row>
    <row r="83" spans="3:19" x14ac:dyDescent="0.45">
      <c r="C83" s="5">
        <f>Transformed_Data[[#This Row],[Amount]]/SUMIFS(Transformed_Data[Amount],Transformed_Data[Created],Transformed_Data[[#This Row],[Created]])</f>
        <v>0.39552950797328607</v>
      </c>
      <c r="D83" s="19" cm="1">
        <f t="array" ref="D83">IFERROR(_xlfn.XLOOKUP(Transformed_Data[[#This Row],[Created]],_xlfn._TRO_TRAILING('Fees by date'!$C$4:$C$1001),_xlfn._TRO_TRAILING('Fees by date'!$D$4:D$1001)),"")*Transformed_Data[[#This Row],[Stripe fee Allocation %]]</f>
        <v>-101.57197764753987</v>
      </c>
      <c r="E83" s="20">
        <f>DATEVALUE(SUBSTITUTE(_xlfn.TEXTAFTER(Transformed_Data[[#This Row],[TabName]], " ", -3), " ", ", ", 2))</f>
        <v>45825</v>
      </c>
      <c r="F83" t="s">
        <v>897</v>
      </c>
      <c r="G83" t="s">
        <v>1867</v>
      </c>
      <c r="H83" t="s">
        <v>19</v>
      </c>
      <c r="J83" s="1">
        <v>45819</v>
      </c>
      <c r="K83" t="s">
        <v>1043</v>
      </c>
      <c r="L83">
        <v>20314</v>
      </c>
      <c r="M83">
        <v>20314</v>
      </c>
      <c r="N83">
        <v>589.41</v>
      </c>
      <c r="O83">
        <v>19724.59</v>
      </c>
      <c r="P83" t="s">
        <v>2003</v>
      </c>
    </row>
    <row r="84" spans="3:19" x14ac:dyDescent="0.45">
      <c r="C84" s="5">
        <f>Transformed_Data[[#This Row],[Amount]]/SUMIFS(Transformed_Data[Amount],Transformed_Data[Created],Transformed_Data[[#This Row],[Created]])</f>
        <v>5.1597577834459396E-2</v>
      </c>
      <c r="D84" s="19" cm="1">
        <f t="array" ref="D84">IFERROR(_xlfn.XLOOKUP(Transformed_Data[[#This Row],[Created]],_xlfn._TRO_TRAILING('Fees by date'!$C$4:$C$1001),_xlfn._TRO_TRAILING('Fees by date'!$D$4:D$1001)),"")*Transformed_Data[[#This Row],[Stripe fee Allocation %]]</f>
        <v>-13.250257987889173</v>
      </c>
      <c r="E84" s="20">
        <f>DATEVALUE(SUBSTITUTE(_xlfn.TEXTAFTER(Transformed_Data[[#This Row],[TabName]], " ", -3), " ", ", ", 2))</f>
        <v>45825</v>
      </c>
      <c r="F84" t="s">
        <v>897</v>
      </c>
      <c r="G84" t="s">
        <v>1867</v>
      </c>
      <c r="H84" t="s">
        <v>19</v>
      </c>
      <c r="J84" s="1">
        <v>45819</v>
      </c>
      <c r="K84" t="s">
        <v>1045</v>
      </c>
      <c r="L84">
        <v>2650</v>
      </c>
      <c r="M84">
        <v>2650</v>
      </c>
      <c r="N84">
        <v>77.150000000000006</v>
      </c>
      <c r="O84">
        <v>2572.85</v>
      </c>
      <c r="P84" t="s">
        <v>2004</v>
      </c>
    </row>
    <row r="85" spans="3:19" x14ac:dyDescent="0.45">
      <c r="C85" s="5">
        <f>Transformed_Data[[#This Row],[Amount]]/SUMIFS(Transformed_Data[Amount],Transformed_Data[Created],Transformed_Data[[#This Row],[Created]])</f>
        <v>4.0888646585798012E-3</v>
      </c>
      <c r="D85" s="19" cm="1">
        <f t="array" ref="D85">IFERROR(_xlfn.XLOOKUP(Transformed_Data[[#This Row],[Created]],_xlfn._TRO_TRAILING('Fees by date'!$C$4:$C$1001),_xlfn._TRO_TRAILING('Fees by date'!$D$4:D$1001)),"")*Transformed_Data[[#This Row],[Stripe fee Allocation %]]</f>
        <v>-1.050020444323293</v>
      </c>
      <c r="E85" s="20">
        <f>DATEVALUE(SUBSTITUTE(_xlfn.TEXTAFTER(Transformed_Data[[#This Row],[TabName]], " ", -3), " ", ", ", 2))</f>
        <v>45825</v>
      </c>
      <c r="F85" t="s">
        <v>897</v>
      </c>
      <c r="G85" t="s">
        <v>1867</v>
      </c>
      <c r="H85" t="s">
        <v>19</v>
      </c>
      <c r="J85" s="1">
        <v>45819</v>
      </c>
      <c r="K85" t="s">
        <v>1047</v>
      </c>
      <c r="L85">
        <v>210</v>
      </c>
      <c r="M85">
        <v>210</v>
      </c>
      <c r="N85">
        <v>6.39</v>
      </c>
      <c r="O85">
        <v>203.61</v>
      </c>
      <c r="P85" t="s">
        <v>1885</v>
      </c>
    </row>
    <row r="86" spans="3:19" x14ac:dyDescent="0.45">
      <c r="C86" s="5">
        <f>Transformed_Data[[#This Row],[Amount]]/SUMIFS(Transformed_Data[Amount],Transformed_Data[Created],Transformed_Data[[#This Row],[Created]])</f>
        <v>5.2279055277556025E-2</v>
      </c>
      <c r="D86" s="19" cm="1">
        <f t="array" ref="D86">IFERROR(_xlfn.XLOOKUP(Transformed_Data[[#This Row],[Created]],_xlfn._TRO_TRAILING('Fees by date'!$C$4:$C$1001),_xlfn._TRO_TRAILING('Fees by date'!$D$4:D$1001)),"")*Transformed_Data[[#This Row],[Stripe fee Allocation %]]</f>
        <v>-13.425261395276388</v>
      </c>
      <c r="E86" s="20">
        <f>DATEVALUE(SUBSTITUTE(_xlfn.TEXTAFTER(Transformed_Data[[#This Row],[TabName]], " ", -3), " ", ", ", 2))</f>
        <v>45825</v>
      </c>
      <c r="F86" t="s">
        <v>897</v>
      </c>
      <c r="G86" t="s">
        <v>1867</v>
      </c>
      <c r="H86" t="s">
        <v>19</v>
      </c>
      <c r="J86" s="1">
        <v>45819</v>
      </c>
      <c r="K86" t="s">
        <v>1049</v>
      </c>
      <c r="L86">
        <v>2685</v>
      </c>
      <c r="M86">
        <v>2685</v>
      </c>
      <c r="N86">
        <v>78.17</v>
      </c>
      <c r="O86">
        <v>2606.83</v>
      </c>
      <c r="P86" t="s">
        <v>2005</v>
      </c>
    </row>
    <row r="87" spans="3:19" x14ac:dyDescent="0.45">
      <c r="C87" s="5">
        <f>Transformed_Data[[#This Row],[Amount]]/SUMIFS(Transformed_Data[Amount],Transformed_Data[Created],Transformed_Data[[#This Row],[Created]])</f>
        <v>4.0888646585798012E-3</v>
      </c>
      <c r="D87" s="19" cm="1">
        <f t="array" ref="D87">IFERROR(_xlfn.XLOOKUP(Transformed_Data[[#This Row],[Created]],_xlfn._TRO_TRAILING('Fees by date'!$C$4:$C$1001),_xlfn._TRO_TRAILING('Fees by date'!$D$4:D$1001)),"")*Transformed_Data[[#This Row],[Stripe fee Allocation %]]</f>
        <v>-1.050020444323293</v>
      </c>
      <c r="E87" s="20">
        <f>DATEVALUE(SUBSTITUTE(_xlfn.TEXTAFTER(Transformed_Data[[#This Row],[TabName]], " ", -3), " ", ", ", 2))</f>
        <v>45825</v>
      </c>
      <c r="F87" t="s">
        <v>897</v>
      </c>
      <c r="G87" t="s">
        <v>1867</v>
      </c>
      <c r="H87" t="s">
        <v>19</v>
      </c>
      <c r="J87" s="1">
        <v>45819</v>
      </c>
      <c r="K87" t="s">
        <v>1051</v>
      </c>
      <c r="L87">
        <v>210</v>
      </c>
      <c r="M87">
        <v>210</v>
      </c>
      <c r="N87">
        <v>6.39</v>
      </c>
      <c r="O87">
        <v>203.61</v>
      </c>
      <c r="P87" t="s">
        <v>1968</v>
      </c>
    </row>
    <row r="88" spans="3:19" x14ac:dyDescent="0.45">
      <c r="C88" s="5">
        <f>Transformed_Data[[#This Row],[Amount]]/SUMIFS(Transformed_Data[Amount],Transformed_Data[Created],Transformed_Data[[#This Row],[Created]])</f>
        <v>0.49241612959753889</v>
      </c>
      <c r="D88" s="19" cm="1">
        <f t="array" ref="D88">IFERROR(_xlfn.XLOOKUP(Transformed_Data[[#This Row],[Created]],_xlfn._TRO_TRAILING('Fees by date'!$C$4:$C$1001),_xlfn._TRO_TRAILING('Fees by date'!$D$4:D$1001)),"")*Transformed_Data[[#This Row],[Stripe fee Allocation %]]</f>
        <v>-126.45246208064799</v>
      </c>
      <c r="E88" s="20">
        <f>DATEVALUE(SUBSTITUTE(_xlfn.TEXTAFTER(Transformed_Data[[#This Row],[TabName]], " ", -3), " ", ", ", 2))</f>
        <v>45825</v>
      </c>
      <c r="F88" t="s">
        <v>897</v>
      </c>
      <c r="G88" t="s">
        <v>1867</v>
      </c>
      <c r="H88" t="s">
        <v>19</v>
      </c>
      <c r="J88" s="1">
        <v>45819</v>
      </c>
      <c r="K88" t="s">
        <v>1059</v>
      </c>
      <c r="L88">
        <v>25290</v>
      </c>
      <c r="M88">
        <v>25290</v>
      </c>
      <c r="N88">
        <v>8</v>
      </c>
      <c r="O88">
        <v>25282</v>
      </c>
      <c r="P88" t="s">
        <v>2007</v>
      </c>
    </row>
    <row r="89" spans="3:19" x14ac:dyDescent="0.45">
      <c r="C89" s="5">
        <f>Transformed_Data[[#This Row],[Amount]]/SUMIFS(Transformed_Data[Amount],Transformed_Data[Created],Transformed_Data[[#This Row],[Created]])</f>
        <v>3.828750435085277E-2</v>
      </c>
      <c r="D89" s="19" cm="1">
        <f t="array" ref="D89">IFERROR(_xlfn.XLOOKUP(Transformed_Data[[#This Row],[Created]],_xlfn._TRO_TRAILING('Fees by date'!$C$4:$C$1001),_xlfn._TRO_TRAILING('Fees by date'!$D$4:D$1001)),"")*Transformed_Data[[#This Row],[Stripe fee Allocation %]]</f>
        <v>-5.5000000000000009</v>
      </c>
      <c r="E89" s="20">
        <f>DATEVALUE(SUBSTITUTE(_xlfn.TEXTAFTER(Transformed_Data[[#This Row],[TabName]], " ", -3), " ", ", ", 2))</f>
        <v>45825</v>
      </c>
      <c r="F89" t="s">
        <v>897</v>
      </c>
      <c r="G89" t="s">
        <v>1867</v>
      </c>
      <c r="H89" t="s">
        <v>19</v>
      </c>
      <c r="J89" s="1">
        <v>45820</v>
      </c>
      <c r="K89" t="s">
        <v>1053</v>
      </c>
      <c r="L89">
        <v>1100</v>
      </c>
      <c r="M89">
        <v>1100</v>
      </c>
      <c r="N89">
        <v>32.200000000000003</v>
      </c>
      <c r="O89">
        <v>1067.8</v>
      </c>
      <c r="P89" t="s">
        <v>2011</v>
      </c>
      <c r="Q89" t="s">
        <v>2012</v>
      </c>
      <c r="R89" t="s">
        <v>2013</v>
      </c>
      <c r="S89" t="s">
        <v>2014</v>
      </c>
    </row>
    <row r="90" spans="3:19" x14ac:dyDescent="0.45">
      <c r="C90" s="21">
        <f>Transformed_Data[[#This Row],[Amount]]/SUMIFS(Transformed_Data[Amount],Transformed_Data[Created],Transformed_Data[[#This Row],[Created]])</f>
        <v>0.94813783501566307</v>
      </c>
      <c r="D90" s="19" cm="1">
        <f t="array" ref="D90">IFERROR(_xlfn.XLOOKUP(Transformed_Data[[#This Row],[Created]],_xlfn._TRO_TRAILING('Fees by date'!$C$4:$C$1001),_xlfn._TRO_TRAILING('Fees by date'!$D$4:D$1001)),"")*Transformed_Data[[#This Row],[Stripe fee Allocation %]]</f>
        <v>-136.20000000000002</v>
      </c>
      <c r="E90" s="20">
        <f>DATEVALUE(SUBSTITUTE(_xlfn.TEXTAFTER(Transformed_Data[[#This Row],[TabName]], " ", -3), " ", ", ", 2))</f>
        <v>45825</v>
      </c>
      <c r="F90" t="s">
        <v>897</v>
      </c>
      <c r="G90" t="s">
        <v>1867</v>
      </c>
      <c r="H90" t="s">
        <v>19</v>
      </c>
      <c r="J90" s="1">
        <v>45820</v>
      </c>
      <c r="K90" t="s">
        <v>1055</v>
      </c>
      <c r="L90">
        <v>27240</v>
      </c>
      <c r="M90">
        <v>27240</v>
      </c>
      <c r="N90">
        <v>926.46</v>
      </c>
      <c r="O90">
        <v>26313.54</v>
      </c>
      <c r="P90" t="s">
        <v>2015</v>
      </c>
      <c r="Q90" t="s">
        <v>2016</v>
      </c>
      <c r="R90" t="s">
        <v>2017</v>
      </c>
      <c r="S90" t="s">
        <v>2018</v>
      </c>
    </row>
    <row r="91" spans="3:19" x14ac:dyDescent="0.45">
      <c r="C91" s="5">
        <f>Transformed_Data[[#This Row],[Amount]]/SUMIFS(Transformed_Data[Amount],Transformed_Data[Created],Transformed_Data[[#This Row],[Created]])</f>
        <v>1.3574660633484163E-2</v>
      </c>
      <c r="D91" s="19" cm="1">
        <f t="array" ref="D91">IFERROR(_xlfn.XLOOKUP(Transformed_Data[[#This Row],[Created]],_xlfn._TRO_TRAILING('Fees by date'!$C$4:$C$1001),_xlfn._TRO_TRAILING('Fees by date'!$D$4:D$1001)),"")*Transformed_Data[[#This Row],[Stripe fee Allocation %]]</f>
        <v>-1.9500000000000002</v>
      </c>
      <c r="E91" s="20">
        <f>DATEVALUE(SUBSTITUTE(_xlfn.TEXTAFTER(Transformed_Data[[#This Row],[TabName]], " ", -3), " ", ", ", 2))</f>
        <v>45825</v>
      </c>
      <c r="F91" t="s">
        <v>897</v>
      </c>
      <c r="G91" t="s">
        <v>1867</v>
      </c>
      <c r="H91" t="s">
        <v>19</v>
      </c>
      <c r="J91" s="1">
        <v>45820</v>
      </c>
      <c r="K91" t="s">
        <v>1057</v>
      </c>
      <c r="L91">
        <v>390</v>
      </c>
      <c r="M91">
        <v>390</v>
      </c>
      <c r="N91">
        <v>11.61</v>
      </c>
      <c r="O91">
        <v>378.39</v>
      </c>
      <c r="P91" t="s">
        <v>2019</v>
      </c>
      <c r="Q91" t="s">
        <v>2020</v>
      </c>
      <c r="R91" t="s">
        <v>2021</v>
      </c>
      <c r="S91" t="s">
        <v>2022</v>
      </c>
    </row>
    <row r="92" spans="3:19" x14ac:dyDescent="0.45">
      <c r="C92" s="5">
        <f>Transformed_Data[[#This Row],[Amount]]/SUMIFS(Transformed_Data[Amount],Transformed_Data[Created],Transformed_Data[[#This Row],[Created]])</f>
        <v>0.96910907482708808</v>
      </c>
      <c r="D92" s="19" cm="1">
        <f t="array" ref="D92">IFERROR(_xlfn.XLOOKUP(Transformed_Data[[#This Row],[Created]],_xlfn._TRO_TRAILING('Fees by date'!$C$4:$C$1001),_xlfn._TRO_TRAILING('Fees by date'!$D$4:D$1001)),"")*Transformed_Data[[#This Row],[Stripe fee Allocation %]]</f>
        <v>-47.069627764351665</v>
      </c>
      <c r="E92" s="20">
        <f>DATEVALUE(SUBSTITUTE(_xlfn.TEXTAFTER(Transformed_Data[[#This Row],[TabName]], " ", -3), " ", ", ", 2))</f>
        <v>45825</v>
      </c>
      <c r="F92" t="s">
        <v>897</v>
      </c>
      <c r="G92" t="s">
        <v>1867</v>
      </c>
      <c r="H92" t="s">
        <v>19</v>
      </c>
      <c r="J92" s="1">
        <v>45821</v>
      </c>
      <c r="K92" t="s">
        <v>1061</v>
      </c>
      <c r="L92">
        <v>9411.59</v>
      </c>
      <c r="M92">
        <v>9411.59</v>
      </c>
      <c r="N92">
        <v>8</v>
      </c>
      <c r="O92">
        <v>9403.59</v>
      </c>
      <c r="P92" t="s">
        <v>2023</v>
      </c>
      <c r="Q92" t="s">
        <v>2024</v>
      </c>
      <c r="R92" t="s">
        <v>2025</v>
      </c>
      <c r="S92" t="s">
        <v>2026</v>
      </c>
    </row>
    <row r="93" spans="3:19" x14ac:dyDescent="0.45">
      <c r="C93" s="5">
        <f>Transformed_Data[[#This Row],[Amount]]/SUMIFS(Transformed_Data[Amount],Transformed_Data[Created],Transformed_Data[[#This Row],[Created]])</f>
        <v>1.0811823810519183E-2</v>
      </c>
      <c r="D93" s="19" cm="1">
        <f t="array" ref="D93">IFERROR(_xlfn.XLOOKUP(Transformed_Data[[#This Row],[Created]],_xlfn._TRO_TRAILING('Fees by date'!$C$4:$C$1001),_xlfn._TRO_TRAILING('Fees by date'!$D$4:D$1001)),"")*Transformed_Data[[#This Row],[Stripe fee Allocation %]]</f>
        <v>-0.52513028247691673</v>
      </c>
      <c r="E93" s="20">
        <f>DATEVALUE(SUBSTITUTE(_xlfn.TEXTAFTER(Transformed_Data[[#This Row],[TabName]], " ", -3), " ", ", ", 2))</f>
        <v>45825</v>
      </c>
      <c r="F93" t="s">
        <v>897</v>
      </c>
      <c r="G93" t="s">
        <v>1867</v>
      </c>
      <c r="H93" t="s">
        <v>19</v>
      </c>
      <c r="J93" s="1">
        <v>45821</v>
      </c>
      <c r="K93" t="s">
        <v>1063</v>
      </c>
      <c r="L93">
        <v>105</v>
      </c>
      <c r="M93">
        <v>105</v>
      </c>
      <c r="N93">
        <v>3.35</v>
      </c>
      <c r="O93">
        <v>101.65</v>
      </c>
      <c r="P93" t="s">
        <v>1906</v>
      </c>
      <c r="Q93" t="s">
        <v>1907</v>
      </c>
      <c r="R93" t="s">
        <v>1908</v>
      </c>
      <c r="S93" t="s">
        <v>1909</v>
      </c>
    </row>
    <row r="94" spans="3:19" x14ac:dyDescent="0.45">
      <c r="C94" s="5">
        <f>Transformed_Data[[#This Row],[Amount]]/SUMIFS(Transformed_Data[Amount],Transformed_Data[Created],Transformed_Data[[#This Row],[Created]])</f>
        <v>2.0079101362392771E-2</v>
      </c>
      <c r="D94" s="19" cm="1">
        <f t="array" ref="D94">IFERROR(_xlfn.XLOOKUP(Transformed_Data[[#This Row],[Created]],_xlfn._TRO_TRAILING('Fees by date'!$C$4:$C$1001),_xlfn._TRO_TRAILING('Fees by date'!$D$4:D$1001)),"")*Transformed_Data[[#This Row],[Stripe fee Allocation %]]</f>
        <v>-0.97524195317141682</v>
      </c>
      <c r="E94" s="20">
        <f>DATEVALUE(SUBSTITUTE(_xlfn.TEXTAFTER(Transformed_Data[[#This Row],[TabName]], " ", -3), " ", ", ", 2))</f>
        <v>45825</v>
      </c>
      <c r="F94" t="s">
        <v>897</v>
      </c>
      <c r="G94" t="s">
        <v>1867</v>
      </c>
      <c r="H94" t="s">
        <v>19</v>
      </c>
      <c r="J94" s="1">
        <v>45821</v>
      </c>
      <c r="K94" t="s">
        <v>1065</v>
      </c>
      <c r="L94">
        <v>195</v>
      </c>
      <c r="M94">
        <v>195</v>
      </c>
      <c r="N94">
        <v>5.96</v>
      </c>
      <c r="O94">
        <v>189.04</v>
      </c>
      <c r="P94" t="s">
        <v>2027</v>
      </c>
      <c r="Q94" t="s">
        <v>2028</v>
      </c>
      <c r="R94" t="s">
        <v>2029</v>
      </c>
      <c r="S94" t="s">
        <v>2030</v>
      </c>
    </row>
    <row r="95" spans="3:19" x14ac:dyDescent="0.45">
      <c r="C95" s="5">
        <f>Transformed_Data[[#This Row],[Amount]]/SUMIFS(Transformed_Data[Amount],Transformed_Data[Created],Transformed_Data[[#This Row],[Created]])</f>
        <v>8.7547517567100556E-3</v>
      </c>
      <c r="D95" s="19" cm="1">
        <f t="array" ref="D95">IFERROR(_xlfn.XLOOKUP(Transformed_Data[[#This Row],[Created]],_xlfn._TRO_TRAILING('Fees by date'!$C$4:$C$1001),_xlfn._TRO_TRAILING('Fees by date'!$D$4:D$1001)),"")*Transformed_Data[[#This Row],[Stripe fee Allocation %]]</f>
        <v>-1.9000437737587834</v>
      </c>
      <c r="E95" s="20">
        <f>DATEVALUE(SUBSTITUTE(_xlfn.TEXTAFTER(Transformed_Data[[#This Row],[TabName]], " ", -3), " ", ", ", 2))</f>
        <v>45832</v>
      </c>
      <c r="F95" t="s">
        <v>897</v>
      </c>
      <c r="G95" t="s">
        <v>1866</v>
      </c>
      <c r="H95" t="s">
        <v>19</v>
      </c>
      <c r="J95" s="1">
        <v>45823</v>
      </c>
      <c r="K95" t="s">
        <v>958</v>
      </c>
      <c r="L95">
        <v>380</v>
      </c>
      <c r="M95">
        <v>380</v>
      </c>
      <c r="N95">
        <v>11.32</v>
      </c>
      <c r="O95">
        <v>368.68</v>
      </c>
      <c r="P95" t="s">
        <v>2031</v>
      </c>
      <c r="Q95" t="s">
        <v>2032</v>
      </c>
      <c r="R95" t="s">
        <v>2033</v>
      </c>
      <c r="S95" t="s">
        <v>2034</v>
      </c>
    </row>
    <row r="96" spans="3:19" x14ac:dyDescent="0.45">
      <c r="C96" s="5">
        <f>Transformed_Data[[#This Row],[Amount]]/SUMIFS(Transformed_Data[Amount],Transformed_Data[Created],Transformed_Data[[#This Row],[Created]])</f>
        <v>0.34558230618592328</v>
      </c>
      <c r="D96" s="19" cm="1">
        <f t="array" ref="D96">IFERROR(_xlfn.XLOOKUP(Transformed_Data[[#This Row],[Created]],_xlfn._TRO_TRAILING('Fees by date'!$C$4:$C$1001),_xlfn._TRO_TRAILING('Fees by date'!$D$4:D$1001)),"")*Transformed_Data[[#This Row],[Stripe fee Allocation %]]</f>
        <v>-75.001727911530935</v>
      </c>
      <c r="E96" s="20">
        <f>DATEVALUE(SUBSTITUTE(_xlfn.TEXTAFTER(Transformed_Data[[#This Row],[TabName]], " ", -3), " ", ", ", 2))</f>
        <v>45832</v>
      </c>
      <c r="F96" t="s">
        <v>897</v>
      </c>
      <c r="G96" t="s">
        <v>1866</v>
      </c>
      <c r="H96" t="s">
        <v>19</v>
      </c>
      <c r="J96" s="1">
        <v>45823</v>
      </c>
      <c r="K96" t="s">
        <v>960</v>
      </c>
      <c r="L96">
        <v>15000</v>
      </c>
      <c r="M96">
        <v>15000</v>
      </c>
      <c r="N96">
        <v>510.3</v>
      </c>
      <c r="O96">
        <v>14489.7</v>
      </c>
      <c r="P96" t="s">
        <v>2035</v>
      </c>
      <c r="Q96" t="s">
        <v>2036</v>
      </c>
      <c r="R96" t="s">
        <v>2037</v>
      </c>
      <c r="S96" t="s">
        <v>2038</v>
      </c>
    </row>
    <row r="97" spans="3:19" x14ac:dyDescent="0.45">
      <c r="C97" s="5">
        <f>Transformed_Data[[#This Row],[Amount]]/SUMIFS(Transformed_Data[Amount],Transformed_Data[Created],Transformed_Data[[#This Row],[Created]])</f>
        <v>2.4190761433014627E-3</v>
      </c>
      <c r="D97" s="19" cm="1">
        <f t="array" ref="D97">IFERROR(_xlfn.XLOOKUP(Transformed_Data[[#This Row],[Created]],_xlfn._TRO_TRAILING('Fees by date'!$C$4:$C$1001),_xlfn._TRO_TRAILING('Fees by date'!$D$4:D$1001)),"")*Transformed_Data[[#This Row],[Stripe fee Allocation %]]</f>
        <v>-0.52501209538071647</v>
      </c>
      <c r="E97" s="20">
        <f>DATEVALUE(SUBSTITUTE(_xlfn.TEXTAFTER(Transformed_Data[[#This Row],[TabName]], " ", -3), " ", ", ", 2))</f>
        <v>45832</v>
      </c>
      <c r="F97" t="s">
        <v>897</v>
      </c>
      <c r="G97" t="s">
        <v>1866</v>
      </c>
      <c r="H97" t="s">
        <v>19</v>
      </c>
      <c r="J97" s="1">
        <v>45823</v>
      </c>
      <c r="K97" t="s">
        <v>962</v>
      </c>
      <c r="L97">
        <v>105</v>
      </c>
      <c r="M97">
        <v>105</v>
      </c>
      <c r="N97">
        <v>3.35</v>
      </c>
      <c r="O97">
        <v>101.65</v>
      </c>
      <c r="P97" t="s">
        <v>1899</v>
      </c>
      <c r="Q97" t="s">
        <v>2039</v>
      </c>
      <c r="R97" t="s">
        <v>2040</v>
      </c>
      <c r="S97" t="s">
        <v>2041</v>
      </c>
    </row>
    <row r="98" spans="3:19" x14ac:dyDescent="0.45">
      <c r="C98" s="5">
        <f>Transformed_Data[[#This Row],[Amount]]/SUMIFS(Transformed_Data[Amount],Transformed_Data[Created],Transformed_Data[[#This Row],[Created]])</f>
        <v>0.43773758783550282</v>
      </c>
      <c r="D98" s="19" cm="1">
        <f t="array" ref="D98">IFERROR(_xlfn.XLOOKUP(Transformed_Data[[#This Row],[Created]],_xlfn._TRO_TRAILING('Fees by date'!$C$4:$C$1001),_xlfn._TRO_TRAILING('Fees by date'!$D$4:D$1001)),"")*Transformed_Data[[#This Row],[Stripe fee Allocation %]]</f>
        <v>-95.002188687939181</v>
      </c>
      <c r="E98" s="20">
        <f>DATEVALUE(SUBSTITUTE(_xlfn.TEXTAFTER(Transformed_Data[[#This Row],[TabName]], " ", -3), " ", ", ", 2))</f>
        <v>45832</v>
      </c>
      <c r="F98" t="s">
        <v>897</v>
      </c>
      <c r="G98" t="s">
        <v>1866</v>
      </c>
      <c r="H98" t="s">
        <v>19</v>
      </c>
      <c r="J98" s="1">
        <v>45823</v>
      </c>
      <c r="K98" t="s">
        <v>964</v>
      </c>
      <c r="L98">
        <v>19000</v>
      </c>
      <c r="M98">
        <v>19000</v>
      </c>
      <c r="N98">
        <v>551.29999999999995</v>
      </c>
      <c r="O98">
        <v>18448.7</v>
      </c>
      <c r="P98" t="s">
        <v>1929</v>
      </c>
      <c r="Q98" t="s">
        <v>2042</v>
      </c>
      <c r="R98" t="s">
        <v>2043</v>
      </c>
      <c r="S98" t="s">
        <v>2044</v>
      </c>
    </row>
    <row r="99" spans="3:19" x14ac:dyDescent="0.45">
      <c r="C99" s="5">
        <f>Transformed_Data[[#This Row],[Amount]]/SUMIFS(Transformed_Data[Amount],Transformed_Data[Created],Transformed_Data[[#This Row],[Created]])</f>
        <v>0.20550627807856237</v>
      </c>
      <c r="D99" s="19" cm="1">
        <f t="array" ref="D99">IFERROR(_xlfn.XLOOKUP(Transformed_Data[[#This Row],[Created]],_xlfn._TRO_TRAILING('Fees by date'!$C$4:$C$1001),_xlfn._TRO_TRAILING('Fees by date'!$D$4:D$1001)),"")*Transformed_Data[[#This Row],[Stripe fee Allocation %]]</f>
        <v>-44.601027531390393</v>
      </c>
      <c r="E99" s="20">
        <f>DATEVALUE(SUBSTITUTE(_xlfn.TEXTAFTER(Transformed_Data[[#This Row],[TabName]], " ", -3), " ", ", ", 2))</f>
        <v>45832</v>
      </c>
      <c r="F99" t="s">
        <v>897</v>
      </c>
      <c r="G99" t="s">
        <v>1866</v>
      </c>
      <c r="H99" t="s">
        <v>19</v>
      </c>
      <c r="J99" s="1">
        <v>45823</v>
      </c>
      <c r="K99" t="s">
        <v>966</v>
      </c>
      <c r="L99">
        <v>8920</v>
      </c>
      <c r="M99">
        <v>8920</v>
      </c>
      <c r="N99">
        <v>258.98</v>
      </c>
      <c r="O99">
        <v>8661.02</v>
      </c>
      <c r="P99" t="s">
        <v>1929</v>
      </c>
      <c r="Q99" t="s">
        <v>2042</v>
      </c>
      <c r="R99" t="s">
        <v>2043</v>
      </c>
      <c r="S99" t="s">
        <v>2044</v>
      </c>
    </row>
    <row r="100" spans="3:19" x14ac:dyDescent="0.45">
      <c r="C100" s="5">
        <f>Transformed_Data[[#This Row],[Amount]]/SUMIFS(Transformed_Data[Amount],Transformed_Data[Created],Transformed_Data[[#This Row],[Created]])</f>
        <v>0.20207123010861328</v>
      </c>
      <c r="D100" s="19" cm="1">
        <f t="array" ref="D100">IFERROR(_xlfn.XLOOKUP(Transformed_Data[[#This Row],[Created]],_xlfn._TRO_TRAILING('Fees by date'!$C$4:$C$1001),_xlfn._TRO_TRAILING('Fees by date'!$D$4:D$1001)),"")*Transformed_Data[[#This Row],[Stripe fee Allocation %]]</f>
        <v>-100.00101035615054</v>
      </c>
      <c r="E100" s="20">
        <f>DATEVALUE(SUBSTITUTE(_xlfn.TEXTAFTER(Transformed_Data[[#This Row],[TabName]], " ", -3), " ", ", ", 2))</f>
        <v>45832</v>
      </c>
      <c r="F100" t="s">
        <v>897</v>
      </c>
      <c r="G100" t="s">
        <v>1866</v>
      </c>
      <c r="H100" t="s">
        <v>19</v>
      </c>
      <c r="J100" s="1">
        <v>45824</v>
      </c>
      <c r="K100" t="s">
        <v>968</v>
      </c>
      <c r="L100">
        <v>20000</v>
      </c>
      <c r="M100">
        <v>20000</v>
      </c>
      <c r="N100">
        <v>680.3</v>
      </c>
      <c r="O100">
        <v>19319.7</v>
      </c>
      <c r="P100" t="s">
        <v>2035</v>
      </c>
      <c r="Q100" t="s">
        <v>1896</v>
      </c>
      <c r="R100" t="s">
        <v>1897</v>
      </c>
      <c r="S100" t="s">
        <v>1898</v>
      </c>
    </row>
    <row r="101" spans="3:19" x14ac:dyDescent="0.45">
      <c r="C101" s="5">
        <f>Transformed_Data[[#This Row],[Amount]]/SUMIFS(Transformed_Data[Amount],Transformed_Data[Created],Transformed_Data[[#This Row],[Created]])</f>
        <v>0.35231118969436725</v>
      </c>
      <c r="D101" s="19" cm="1">
        <f t="array" ref="D101">IFERROR(_xlfn.XLOOKUP(Transformed_Data[[#This Row],[Created]],_xlfn._TRO_TRAILING('Fees by date'!$C$4:$C$1001),_xlfn._TRO_TRAILING('Fees by date'!$D$4:D$1001)),"")*Transformed_Data[[#This Row],[Stripe fee Allocation %]]</f>
        <v>-174.35176155594849</v>
      </c>
      <c r="E101" s="20">
        <f>DATEVALUE(SUBSTITUTE(_xlfn.TEXTAFTER(Transformed_Data[[#This Row],[TabName]], " ", -3), " ", ", ", 2))</f>
        <v>45832</v>
      </c>
      <c r="F101" t="s">
        <v>897</v>
      </c>
      <c r="G101" t="s">
        <v>1866</v>
      </c>
      <c r="H101" t="s">
        <v>19</v>
      </c>
      <c r="J101" s="1">
        <v>45824</v>
      </c>
      <c r="K101" t="s">
        <v>970</v>
      </c>
      <c r="L101">
        <v>34870</v>
      </c>
      <c r="M101">
        <v>34870</v>
      </c>
      <c r="N101">
        <v>1185.8800000000001</v>
      </c>
      <c r="O101">
        <v>33684.120000000003</v>
      </c>
      <c r="P101" t="s">
        <v>2045</v>
      </c>
      <c r="Q101" t="s">
        <v>2046</v>
      </c>
      <c r="R101" t="s">
        <v>2047</v>
      </c>
      <c r="S101" t="s">
        <v>2048</v>
      </c>
    </row>
    <row r="102" spans="3:19" x14ac:dyDescent="0.45">
      <c r="C102" s="5">
        <f>Transformed_Data[[#This Row],[Amount]]/SUMIFS(Transformed_Data[Amount],Transformed_Data[Created],Transformed_Data[[#This Row],[Created]])</f>
        <v>3.4554180348572869E-2</v>
      </c>
      <c r="D102" s="19" cm="1">
        <f t="array" ref="D102">IFERROR(_xlfn.XLOOKUP(Transformed_Data[[#This Row],[Created]],_xlfn._TRO_TRAILING('Fees by date'!$C$4:$C$1001),_xlfn._TRO_TRAILING('Fees by date'!$D$4:D$1001)),"")*Transformed_Data[[#This Row],[Stripe fee Allocation %]]</f>
        <v>-17.100172770901743</v>
      </c>
      <c r="E102" s="20">
        <f>DATEVALUE(SUBSTITUTE(_xlfn.TEXTAFTER(Transformed_Data[[#This Row],[TabName]], " ", -3), " ", ", ", 2))</f>
        <v>45832</v>
      </c>
      <c r="F102" t="s">
        <v>897</v>
      </c>
      <c r="G102" t="s">
        <v>1866</v>
      </c>
      <c r="H102" t="s">
        <v>19</v>
      </c>
      <c r="J102" s="1">
        <v>45824</v>
      </c>
      <c r="K102" t="s">
        <v>972</v>
      </c>
      <c r="L102">
        <v>3420</v>
      </c>
      <c r="M102">
        <v>3420</v>
      </c>
      <c r="N102">
        <v>99.48</v>
      </c>
      <c r="O102">
        <v>3320.52</v>
      </c>
      <c r="P102" t="s">
        <v>2049</v>
      </c>
      <c r="Q102" t="s">
        <v>2050</v>
      </c>
      <c r="R102" t="s">
        <v>2051</v>
      </c>
      <c r="S102" t="s">
        <v>2052</v>
      </c>
    </row>
    <row r="103" spans="3:19" x14ac:dyDescent="0.45">
      <c r="C103" s="5">
        <f>Transformed_Data[[#This Row],[Amount]]/SUMIFS(Transformed_Data[Amount],Transformed_Data[Created],Transformed_Data[[#This Row],[Created]])</f>
        <v>0.40414246021722655</v>
      </c>
      <c r="D103" s="19" cm="1">
        <f t="array" ref="D103">IFERROR(_xlfn.XLOOKUP(Transformed_Data[[#This Row],[Created]],_xlfn._TRO_TRAILING('Fees by date'!$C$4:$C$1001),_xlfn._TRO_TRAILING('Fees by date'!$D$4:D$1001)),"")*Transformed_Data[[#This Row],[Stripe fee Allocation %]]</f>
        <v>-200.00202071230109</v>
      </c>
      <c r="E103" s="20">
        <f>DATEVALUE(SUBSTITUTE(_xlfn.TEXTAFTER(Transformed_Data[[#This Row],[TabName]], " ", -3), " ", ", ", 2))</f>
        <v>45832</v>
      </c>
      <c r="F103" t="s">
        <v>897</v>
      </c>
      <c r="G103" t="s">
        <v>1866</v>
      </c>
      <c r="H103" t="s">
        <v>19</v>
      </c>
      <c r="J103" s="1">
        <v>45824</v>
      </c>
      <c r="K103" t="s">
        <v>974</v>
      </c>
      <c r="L103">
        <v>40000</v>
      </c>
      <c r="M103">
        <v>40000</v>
      </c>
      <c r="N103">
        <v>1360.3</v>
      </c>
      <c r="O103">
        <v>38639.699999999997</v>
      </c>
      <c r="P103" t="s">
        <v>2053</v>
      </c>
      <c r="Q103" t="s">
        <v>2054</v>
      </c>
      <c r="R103" t="s">
        <v>2055</v>
      </c>
      <c r="S103" t="s">
        <v>1948</v>
      </c>
    </row>
    <row r="104" spans="3:19" x14ac:dyDescent="0.45">
      <c r="C104" s="5">
        <f>Transformed_Data[[#This Row],[Amount]]/SUMIFS(Transformed_Data[Amount],Transformed_Data[Created],Transformed_Data[[#This Row],[Created]])</f>
        <v>6.9209396312200052E-3</v>
      </c>
      <c r="D104" s="19" cm="1">
        <f t="array" ref="D104">IFERROR(_xlfn.XLOOKUP(Transformed_Data[[#This Row],[Created]],_xlfn._TRO_TRAILING('Fees by date'!$C$4:$C$1001),_xlfn._TRO_TRAILING('Fees by date'!$D$4:D$1001)),"")*Transformed_Data[[#This Row],[Stripe fee Allocation %]]</f>
        <v>-3.4250346046981566</v>
      </c>
      <c r="E104" s="20">
        <f>DATEVALUE(SUBSTITUTE(_xlfn.TEXTAFTER(Transformed_Data[[#This Row],[TabName]], " ", -3), " ", ", ", 2))</f>
        <v>45832</v>
      </c>
      <c r="F104" t="s">
        <v>897</v>
      </c>
      <c r="G104" t="s">
        <v>1866</v>
      </c>
      <c r="H104" t="s">
        <v>19</v>
      </c>
      <c r="J104" s="1">
        <v>45824</v>
      </c>
      <c r="K104" t="s">
        <v>976</v>
      </c>
      <c r="L104">
        <v>685</v>
      </c>
      <c r="M104">
        <v>685</v>
      </c>
      <c r="N104">
        <v>20.170000000000002</v>
      </c>
      <c r="O104">
        <v>664.83</v>
      </c>
      <c r="P104" t="s">
        <v>2056</v>
      </c>
      <c r="Q104" t="s">
        <v>2057</v>
      </c>
      <c r="R104" t="s">
        <v>2058</v>
      </c>
      <c r="S104" t="s">
        <v>2059</v>
      </c>
    </row>
    <row r="105" spans="3:19" x14ac:dyDescent="0.45">
      <c r="C105" s="5">
        <f>Transformed_Data[[#This Row],[Amount]]/SUMIFS(Transformed_Data[Amount],Transformed_Data[Created],Transformed_Data[[#This Row],[Created]])</f>
        <v>0.86046511627906974</v>
      </c>
      <c r="D105" s="19" cm="1">
        <f t="array" ref="D105">IFERROR(_xlfn.XLOOKUP(Transformed_Data[[#This Row],[Created]],_xlfn._TRO_TRAILING('Fees by date'!$C$4:$C$1001),_xlfn._TRO_TRAILING('Fees by date'!$D$4:D$1001)),"")*Transformed_Data[[#This Row],[Stripe fee Allocation %]]</f>
        <v>-185</v>
      </c>
      <c r="E105" s="20">
        <f>DATEVALUE(SUBSTITUTE(_xlfn.TEXTAFTER(Transformed_Data[[#This Row],[TabName]], " ", -3), " ", ", ", 2))</f>
        <v>45832</v>
      </c>
      <c r="F105" t="s">
        <v>897</v>
      </c>
      <c r="G105" t="s">
        <v>1866</v>
      </c>
      <c r="H105" t="s">
        <v>19</v>
      </c>
      <c r="J105" s="1">
        <v>45825</v>
      </c>
      <c r="K105" t="s">
        <v>978</v>
      </c>
      <c r="L105">
        <v>37000</v>
      </c>
      <c r="M105">
        <v>37000</v>
      </c>
      <c r="N105">
        <v>1258.3</v>
      </c>
      <c r="O105">
        <v>35741.699999999997</v>
      </c>
      <c r="P105" t="s">
        <v>2062</v>
      </c>
      <c r="Q105" t="s">
        <v>2063</v>
      </c>
      <c r="R105" t="s">
        <v>2064</v>
      </c>
      <c r="S105" t="s">
        <v>2065</v>
      </c>
    </row>
    <row r="106" spans="3:19" x14ac:dyDescent="0.45">
      <c r="C106" s="5">
        <f>Transformed_Data[[#This Row],[Amount]]/SUMIFS(Transformed_Data[Amount],Transformed_Data[Created],Transformed_Data[[#This Row],[Created]])</f>
        <v>0.13953488372093023</v>
      </c>
      <c r="D106" s="19" cm="1">
        <f t="array" ref="D106">IFERROR(_xlfn.XLOOKUP(Transformed_Data[[#This Row],[Created]],_xlfn._TRO_TRAILING('Fees by date'!$C$4:$C$1001),_xlfn._TRO_TRAILING('Fees by date'!$D$4:D$1001)),"")*Transformed_Data[[#This Row],[Stripe fee Allocation %]]</f>
        <v>-30</v>
      </c>
      <c r="E106" s="20">
        <f>DATEVALUE(SUBSTITUTE(_xlfn.TEXTAFTER(Transformed_Data[[#This Row],[TabName]], " ", -3), " ", ", ", 2))</f>
        <v>45832</v>
      </c>
      <c r="F106" t="s">
        <v>897</v>
      </c>
      <c r="G106" t="s">
        <v>1866</v>
      </c>
      <c r="H106" t="s">
        <v>19</v>
      </c>
      <c r="J106" s="1">
        <v>45825</v>
      </c>
      <c r="K106" t="s">
        <v>980</v>
      </c>
      <c r="L106">
        <v>6000</v>
      </c>
      <c r="M106">
        <v>6000</v>
      </c>
      <c r="N106">
        <v>204.3</v>
      </c>
      <c r="O106">
        <v>5795.7</v>
      </c>
      <c r="P106" t="s">
        <v>2062</v>
      </c>
      <c r="Q106" t="s">
        <v>2066</v>
      </c>
      <c r="R106" t="s">
        <v>2067</v>
      </c>
      <c r="S106" t="s">
        <v>2068</v>
      </c>
    </row>
    <row r="107" spans="3:19" x14ac:dyDescent="0.45">
      <c r="C107" s="5">
        <f>Transformed_Data[[#This Row],[Amount]]/SUMIFS(Transformed_Data[Amount],Transformed_Data[Created],Transformed_Data[[#This Row],[Created]])</f>
        <v>3.7571243584532933E-2</v>
      </c>
      <c r="D107" s="19" cm="1">
        <f t="array" ref="D107">IFERROR(_xlfn.XLOOKUP(Transformed_Data[[#This Row],[Created]],_xlfn._TRO_TRAILING('Fees by date'!$C$4:$C$1001),_xlfn._TRO_TRAILING('Fees by date'!$D$4:D$1001)),"")*Transformed_Data[[#This Row],[Stripe fee Allocation %]]</f>
        <v>-19.87518785621792</v>
      </c>
      <c r="E107" s="20">
        <f>DATEVALUE(SUBSTITUTE(_xlfn.TEXTAFTER(Transformed_Data[[#This Row],[TabName]], " ", -3), " ", ", ", 2))</f>
        <v>45832</v>
      </c>
      <c r="F107" t="s">
        <v>897</v>
      </c>
      <c r="G107" t="s">
        <v>1866</v>
      </c>
      <c r="H107" t="s">
        <v>19</v>
      </c>
      <c r="J107" s="1">
        <v>45826</v>
      </c>
      <c r="K107" t="s">
        <v>982</v>
      </c>
      <c r="L107">
        <v>3975</v>
      </c>
      <c r="M107">
        <v>3975</v>
      </c>
      <c r="N107">
        <v>135.44999999999999</v>
      </c>
      <c r="O107">
        <v>3839.55</v>
      </c>
      <c r="P107" t="s">
        <v>2072</v>
      </c>
      <c r="Q107" t="s">
        <v>1964</v>
      </c>
      <c r="R107" t="s">
        <v>1965</v>
      </c>
      <c r="S107" t="s">
        <v>1936</v>
      </c>
    </row>
    <row r="108" spans="3:19" x14ac:dyDescent="0.45">
      <c r="C108" s="5">
        <f>Transformed_Data[[#This Row],[Amount]]/SUMIFS(Transformed_Data[Amount],Transformed_Data[Created],Transformed_Data[[#This Row],[Created]])</f>
        <v>5.8601688106692883E-2</v>
      </c>
      <c r="D108" s="19" cm="1">
        <f t="array" ref="D108">IFERROR(_xlfn.XLOOKUP(Transformed_Data[[#This Row],[Created]],_xlfn._TRO_TRAILING('Fees by date'!$C$4:$C$1001),_xlfn._TRO_TRAILING('Fees by date'!$D$4:D$1001)),"")*Transformed_Data[[#This Row],[Stripe fee Allocation %]]</f>
        <v>-31.000293008440536</v>
      </c>
      <c r="E108" s="20">
        <f>DATEVALUE(SUBSTITUTE(_xlfn.TEXTAFTER(Transformed_Data[[#This Row],[TabName]], " ", -3), " ", ", ", 2))</f>
        <v>45832</v>
      </c>
      <c r="F108" t="s">
        <v>897</v>
      </c>
      <c r="G108" t="s">
        <v>1866</v>
      </c>
      <c r="H108" t="s">
        <v>19</v>
      </c>
      <c r="I108" t="s">
        <v>983</v>
      </c>
      <c r="J108" s="1">
        <v>45826</v>
      </c>
      <c r="K108" t="s">
        <v>984</v>
      </c>
      <c r="L108">
        <v>6200</v>
      </c>
      <c r="M108">
        <v>6200</v>
      </c>
      <c r="N108">
        <v>211.1</v>
      </c>
      <c r="O108">
        <v>5988.9</v>
      </c>
      <c r="P108" t="s">
        <v>2035</v>
      </c>
      <c r="Q108" t="s">
        <v>2073</v>
      </c>
      <c r="R108" t="s">
        <v>2074</v>
      </c>
      <c r="S108" t="s">
        <v>2075</v>
      </c>
    </row>
    <row r="109" spans="3:19" x14ac:dyDescent="0.45">
      <c r="C109" s="5">
        <f>Transformed_Data[[#This Row],[Amount]]/SUMIFS(Transformed_Data[Amount],Transformed_Data[Created],Transformed_Data[[#This Row],[Created]])</f>
        <v>0.3604476412820537</v>
      </c>
      <c r="D109" s="19" cm="1">
        <f t="array" ref="D109">IFERROR(_xlfn.XLOOKUP(Transformed_Data[[#This Row],[Created]],_xlfn._TRO_TRAILING('Fees by date'!$C$4:$C$1001),_xlfn._TRO_TRAILING('Fees by date'!$D$4:D$1001)),"")*Transformed_Data[[#This Row],[Stripe fee Allocation %]]</f>
        <v>-190.67680223820642</v>
      </c>
      <c r="E109" s="20">
        <f>DATEVALUE(SUBSTITUTE(_xlfn.TEXTAFTER(Transformed_Data[[#This Row],[TabName]], " ", -3), " ", ", ", 2))</f>
        <v>45832</v>
      </c>
      <c r="F109" t="s">
        <v>897</v>
      </c>
      <c r="G109" t="s">
        <v>1866</v>
      </c>
      <c r="H109" t="s">
        <v>19</v>
      </c>
      <c r="I109" t="s">
        <v>985</v>
      </c>
      <c r="J109" s="1">
        <v>45826</v>
      </c>
      <c r="K109" t="s">
        <v>986</v>
      </c>
      <c r="L109">
        <v>38135</v>
      </c>
      <c r="M109">
        <v>38135</v>
      </c>
      <c r="N109">
        <v>1106.22</v>
      </c>
      <c r="O109">
        <v>37028.78</v>
      </c>
      <c r="P109" t="s">
        <v>1886</v>
      </c>
      <c r="Q109" t="s">
        <v>2076</v>
      </c>
      <c r="R109" t="s">
        <v>2077</v>
      </c>
      <c r="S109" t="s">
        <v>2078</v>
      </c>
    </row>
    <row r="110" spans="3:19" x14ac:dyDescent="0.45">
      <c r="C110" s="5">
        <f>Transformed_Data[[#This Row],[Amount]]/SUMIFS(Transformed_Data[Amount],Transformed_Data[Created],Transformed_Data[[#This Row],[Created]])</f>
        <v>8.72314483123659E-2</v>
      </c>
      <c r="D110" s="19" cm="1">
        <f t="array" ref="D110">IFERROR(_xlfn.XLOOKUP(Transformed_Data[[#This Row],[Created]],_xlfn._TRO_TRAILING('Fees by date'!$C$4:$C$1001),_xlfn._TRO_TRAILING('Fees by date'!$D$4:D$1001)),"")*Transformed_Data[[#This Row],[Stripe fee Allocation %]]</f>
        <v>-46.145436157241562</v>
      </c>
      <c r="E110" s="20">
        <f>DATEVALUE(SUBSTITUTE(_xlfn.TEXTAFTER(Transformed_Data[[#This Row],[TabName]], " ", -3), " ", ", ", 2))</f>
        <v>45832</v>
      </c>
      <c r="F110" t="s">
        <v>897</v>
      </c>
      <c r="G110" t="s">
        <v>1866</v>
      </c>
      <c r="H110" t="s">
        <v>19</v>
      </c>
      <c r="I110" t="s">
        <v>678</v>
      </c>
      <c r="J110" s="1">
        <v>45826</v>
      </c>
      <c r="K110" t="s">
        <v>679</v>
      </c>
      <c r="L110">
        <v>9229</v>
      </c>
      <c r="M110">
        <v>9229</v>
      </c>
      <c r="N110">
        <v>314.08999999999997</v>
      </c>
      <c r="O110">
        <v>8914.91</v>
      </c>
      <c r="P110" t="s">
        <v>2079</v>
      </c>
      <c r="Q110" t="s">
        <v>2080</v>
      </c>
      <c r="R110" t="s">
        <v>2081</v>
      </c>
      <c r="S110" t="s">
        <v>2082</v>
      </c>
    </row>
    <row r="111" spans="3:19" x14ac:dyDescent="0.45">
      <c r="C111" s="5">
        <f>Transformed_Data[[#This Row],[Amount]]/SUMIFS(Transformed_Data[Amount],Transformed_Data[Created],Transformed_Data[[#This Row],[Created]])</f>
        <v>0.45614797871435458</v>
      </c>
      <c r="D111" s="19" cm="1">
        <f t="array" ref="D111">IFERROR(_xlfn.XLOOKUP(Transformed_Data[[#This Row],[Created]],_xlfn._TRO_TRAILING('Fees by date'!$C$4:$C$1001),_xlfn._TRO_TRAILING('Fees by date'!$D$4:D$1001)),"")*Transformed_Data[[#This Row],[Stripe fee Allocation %]]</f>
        <v>-241.30228073989358</v>
      </c>
      <c r="E111" s="20">
        <f>DATEVALUE(SUBSTITUTE(_xlfn.TEXTAFTER(Transformed_Data[[#This Row],[TabName]], " ", -3), " ", ", ", 2))</f>
        <v>45832</v>
      </c>
      <c r="F111" t="s">
        <v>897</v>
      </c>
      <c r="G111" t="s">
        <v>1866</v>
      </c>
      <c r="H111" t="s">
        <v>19</v>
      </c>
      <c r="I111" t="s">
        <v>995</v>
      </c>
      <c r="J111" s="1">
        <v>45826</v>
      </c>
      <c r="K111" t="s">
        <v>996</v>
      </c>
      <c r="L111">
        <v>48260</v>
      </c>
      <c r="M111">
        <v>48260</v>
      </c>
      <c r="N111">
        <v>8</v>
      </c>
      <c r="O111">
        <v>48252</v>
      </c>
      <c r="P111" t="s">
        <v>2083</v>
      </c>
    </row>
    <row r="112" spans="3:19" x14ac:dyDescent="0.45">
      <c r="C112" s="5">
        <f>Transformed_Data[[#This Row],[Amount]]/SUMIFS(Transformed_Data[Amount],Transformed_Data[Created],Transformed_Data[[#This Row],[Created]])</f>
        <v>3.801753801753802E-3</v>
      </c>
      <c r="D112" s="19" cm="1">
        <f t="array" ref="D112">IFERROR(_xlfn.XLOOKUP(Transformed_Data[[#This Row],[Created]],_xlfn._TRO_TRAILING('Fees by date'!$C$4:$C$1001),_xlfn._TRO_TRAILING('Fees by date'!$D$4:D$1001)),"")*Transformed_Data[[#This Row],[Stripe fee Allocation %]]</f>
        <v>-3.4250380175380175</v>
      </c>
      <c r="E112" s="20">
        <f>DATEVALUE(SUBSTITUTE(_xlfn.TEXTAFTER(Transformed_Data[[#This Row],[TabName]], " ", -3), " ", ", ", 2))</f>
        <v>45832</v>
      </c>
      <c r="F112" t="s">
        <v>897</v>
      </c>
      <c r="G112" t="s">
        <v>1866</v>
      </c>
      <c r="H112" t="s">
        <v>19</v>
      </c>
      <c r="I112" t="s">
        <v>987</v>
      </c>
      <c r="J112" s="1">
        <v>45827</v>
      </c>
      <c r="K112" t="s">
        <v>988</v>
      </c>
      <c r="L112">
        <v>685</v>
      </c>
      <c r="M112">
        <v>685</v>
      </c>
      <c r="N112">
        <v>20.170000000000002</v>
      </c>
      <c r="O112">
        <v>664.83</v>
      </c>
      <c r="P112" t="s">
        <v>2087</v>
      </c>
      <c r="Q112" t="s">
        <v>2088</v>
      </c>
      <c r="R112" t="s">
        <v>2089</v>
      </c>
      <c r="S112" t="s">
        <v>2090</v>
      </c>
    </row>
    <row r="113" spans="3:19" x14ac:dyDescent="0.45">
      <c r="C113" s="5">
        <f>Transformed_Data[[#This Row],[Amount]]/SUMIFS(Transformed_Data[Amount],Transformed_Data[Created],Transformed_Data[[#This Row],[Created]])</f>
        <v>0.59731934731934733</v>
      </c>
      <c r="D113" s="19" cm="1">
        <f t="array" ref="D113">IFERROR(_xlfn.XLOOKUP(Transformed_Data[[#This Row],[Created]],_xlfn._TRO_TRAILING('Fees by date'!$C$4:$C$1001),_xlfn._TRO_TRAILING('Fees by date'!$D$4:D$1001)),"")*Transformed_Data[[#This Row],[Stripe fee Allocation %]]</f>
        <v>-538.13097319347321</v>
      </c>
      <c r="E113" s="20">
        <f>DATEVALUE(SUBSTITUTE(_xlfn.TEXTAFTER(Transformed_Data[[#This Row],[TabName]], " ", -3), " ", ", ", 2))</f>
        <v>45832</v>
      </c>
      <c r="F113" t="s">
        <v>897</v>
      </c>
      <c r="G113" t="s">
        <v>1866</v>
      </c>
      <c r="H113" t="s">
        <v>19</v>
      </c>
      <c r="I113" t="s">
        <v>989</v>
      </c>
      <c r="J113" s="1">
        <v>45827</v>
      </c>
      <c r="K113" t="s">
        <v>990</v>
      </c>
      <c r="L113">
        <v>107625</v>
      </c>
      <c r="M113">
        <v>107625</v>
      </c>
      <c r="N113">
        <v>3121.43</v>
      </c>
      <c r="O113">
        <v>104503.57</v>
      </c>
      <c r="P113" t="s">
        <v>2091</v>
      </c>
      <c r="Q113" t="s">
        <v>2054</v>
      </c>
      <c r="R113" t="s">
        <v>2055</v>
      </c>
      <c r="S113" t="s">
        <v>1948</v>
      </c>
    </row>
    <row r="114" spans="3:19" x14ac:dyDescent="0.45">
      <c r="C114" s="5">
        <f>Transformed_Data[[#This Row],[Amount]]/SUMIFS(Transformed_Data[Amount],Transformed_Data[Created],Transformed_Data[[#This Row],[Created]])</f>
        <v>0.19352869352869354</v>
      </c>
      <c r="D114" s="19" cm="1">
        <f t="array" ref="D114">IFERROR(_xlfn.XLOOKUP(Transformed_Data[[#This Row],[Created]],_xlfn._TRO_TRAILING('Fees by date'!$C$4:$C$1001),_xlfn._TRO_TRAILING('Fees by date'!$D$4:D$1001)),"")*Transformed_Data[[#This Row],[Stripe fee Allocation %]]</f>
        <v>-174.35193528693529</v>
      </c>
      <c r="E114" s="20">
        <f>DATEVALUE(SUBSTITUTE(_xlfn.TEXTAFTER(Transformed_Data[[#This Row],[TabName]], " ", -3), " ", ", ", 2))</f>
        <v>45832</v>
      </c>
      <c r="F114" t="s">
        <v>897</v>
      </c>
      <c r="G114" t="s">
        <v>1866</v>
      </c>
      <c r="H114" t="s">
        <v>19</v>
      </c>
      <c r="I114" t="s">
        <v>991</v>
      </c>
      <c r="J114" s="1">
        <v>45827</v>
      </c>
      <c r="K114" t="s">
        <v>992</v>
      </c>
      <c r="L114">
        <v>34870</v>
      </c>
      <c r="M114">
        <v>34870</v>
      </c>
      <c r="N114">
        <v>1185.8800000000001</v>
      </c>
      <c r="O114">
        <v>33684.120000000003</v>
      </c>
      <c r="P114" t="s">
        <v>2045</v>
      </c>
      <c r="Q114" t="s">
        <v>2020</v>
      </c>
      <c r="R114" t="s">
        <v>2021</v>
      </c>
      <c r="S114" t="s">
        <v>2022</v>
      </c>
    </row>
    <row r="115" spans="3:19" x14ac:dyDescent="0.45">
      <c r="C115" s="5">
        <f>Transformed_Data[[#This Row],[Amount]]/SUMIFS(Transformed_Data[Amount],Transformed_Data[Created],Transformed_Data[[#This Row],[Created]])</f>
        <v>0.20535020535020534</v>
      </c>
      <c r="D115" s="19" cm="1">
        <f t="array" ref="D115">IFERROR(_xlfn.XLOOKUP(Transformed_Data[[#This Row],[Created]],_xlfn._TRO_TRAILING('Fees by date'!$C$4:$C$1001),_xlfn._TRO_TRAILING('Fees by date'!$D$4:D$1001)),"")*Transformed_Data[[#This Row],[Stripe fee Allocation %]]</f>
        <v>-185.00205350205349</v>
      </c>
      <c r="E115" s="20">
        <f>DATEVALUE(SUBSTITUTE(_xlfn.TEXTAFTER(Transformed_Data[[#This Row],[TabName]], " ", -3), " ", ", ", 2))</f>
        <v>45832</v>
      </c>
      <c r="F115" t="s">
        <v>897</v>
      </c>
      <c r="G115" t="s">
        <v>1866</v>
      </c>
      <c r="H115" t="s">
        <v>19</v>
      </c>
      <c r="I115" t="s">
        <v>993</v>
      </c>
      <c r="J115" s="1">
        <v>45827</v>
      </c>
      <c r="K115" t="s">
        <v>994</v>
      </c>
      <c r="L115">
        <v>37000</v>
      </c>
      <c r="M115">
        <v>37000</v>
      </c>
      <c r="N115">
        <v>1073.3</v>
      </c>
      <c r="O115">
        <v>35926.699999999997</v>
      </c>
      <c r="P115" t="s">
        <v>2062</v>
      </c>
      <c r="Q115" t="s">
        <v>1969</v>
      </c>
      <c r="R115" t="s">
        <v>1970</v>
      </c>
      <c r="S115" t="s">
        <v>2006</v>
      </c>
    </row>
    <row r="116" spans="3:19" x14ac:dyDescent="0.45">
      <c r="C116" s="5">
        <f>Transformed_Data[[#This Row],[Amount]]/SUMIFS(Transformed_Data[Amount],Transformed_Data[Created],Transformed_Data[[#This Row],[Created]])</f>
        <v>0.5</v>
      </c>
      <c r="D116" s="19" cm="1">
        <f t="array" ref="D116">IFERROR(_xlfn.XLOOKUP(Transformed_Data[[#This Row],[Created]],_xlfn._TRO_TRAILING('Fees by date'!$C$4:$C$1001),_xlfn._TRO_TRAILING('Fees by date'!$D$4:D$1001)),"")*Transformed_Data[[#This Row],[Stripe fee Allocation %]]</f>
        <v>-168.75</v>
      </c>
      <c r="E116" s="20">
        <f>DATEVALUE(SUBSTITUTE(_xlfn.TEXTAFTER(Transformed_Data[[#This Row],[TabName]], " ", -3), " ", ", ", 2))</f>
        <v>45839</v>
      </c>
      <c r="F116" t="s">
        <v>897</v>
      </c>
      <c r="G116" t="s">
        <v>1865</v>
      </c>
      <c r="H116" t="s">
        <v>19</v>
      </c>
      <c r="I116" t="s">
        <v>898</v>
      </c>
      <c r="J116" s="1">
        <v>45831</v>
      </c>
      <c r="K116" t="s">
        <v>899</v>
      </c>
      <c r="L116">
        <v>33750</v>
      </c>
      <c r="M116">
        <v>33750</v>
      </c>
      <c r="N116">
        <v>979.05</v>
      </c>
      <c r="O116">
        <v>32770.949999999997</v>
      </c>
      <c r="P116" t="s">
        <v>2092</v>
      </c>
      <c r="Q116" t="s">
        <v>2093</v>
      </c>
      <c r="R116" t="s">
        <v>2094</v>
      </c>
      <c r="S116" t="s">
        <v>2095</v>
      </c>
    </row>
    <row r="117" spans="3:19" x14ac:dyDescent="0.45">
      <c r="C117" s="21">
        <f>Transformed_Data[[#This Row],[Amount]]/SUMIFS(Transformed_Data[Amount],Transformed_Data[Created],Transformed_Data[[#This Row],[Created]])</f>
        <v>0.5</v>
      </c>
      <c r="D117" s="19" cm="1">
        <f t="array" ref="D117">IFERROR(_xlfn.XLOOKUP(Transformed_Data[[#This Row],[Created]],_xlfn._TRO_TRAILING('Fees by date'!$C$4:$C$1001),_xlfn._TRO_TRAILING('Fees by date'!$D$4:D$1001)),"")*Transformed_Data[[#This Row],[Stripe fee Allocation %]]</f>
        <v>-168.75</v>
      </c>
      <c r="E117" s="20">
        <f>DATEVALUE(SUBSTITUTE(_xlfn.TEXTAFTER(Transformed_Data[[#This Row],[TabName]], " ", -3), " ", ", ", 2))</f>
        <v>45839</v>
      </c>
      <c r="F117" t="s">
        <v>897</v>
      </c>
      <c r="G117" t="s">
        <v>1865</v>
      </c>
      <c r="H117" t="s">
        <v>19</v>
      </c>
      <c r="I117" t="s">
        <v>900</v>
      </c>
      <c r="J117" s="1">
        <v>45831</v>
      </c>
      <c r="K117" t="s">
        <v>901</v>
      </c>
      <c r="L117">
        <v>33750</v>
      </c>
      <c r="M117">
        <v>33750</v>
      </c>
      <c r="N117">
        <v>979.05</v>
      </c>
      <c r="O117">
        <v>32770.949999999997</v>
      </c>
      <c r="P117" t="s">
        <v>2092</v>
      </c>
      <c r="Q117" t="s">
        <v>2093</v>
      </c>
      <c r="R117" t="s">
        <v>2094</v>
      </c>
      <c r="S117" t="s">
        <v>2096</v>
      </c>
    </row>
    <row r="118" spans="3:19" x14ac:dyDescent="0.45">
      <c r="C118" s="21">
        <f>Transformed_Data[[#This Row],[Amount]]/SUMIFS(Transformed_Data[Amount],Transformed_Data[Created],Transformed_Data[[#This Row],[Created]])</f>
        <v>9.5030178502632595E-2</v>
      </c>
      <c r="D118" s="19" cm="1">
        <f t="array" ref="D118">IFERROR(_xlfn.XLOOKUP(Transformed_Data[[#This Row],[Created]],_xlfn._TRO_TRAILING('Fees by date'!$C$4:$C$1001),_xlfn._TRO_TRAILING('Fees by date'!$D$4:D$1001)),"")*Transformed_Data[[#This Row],[Stripe fee Allocation %]]</f>
        <v>-9.250237575446258</v>
      </c>
      <c r="E118" s="20">
        <f>DATEVALUE(SUBSTITUTE(_xlfn.TEXTAFTER(Transformed_Data[[#This Row],[TabName]], " ", -3), " ", ", ", 2))</f>
        <v>45839</v>
      </c>
      <c r="F118" t="s">
        <v>897</v>
      </c>
      <c r="G118" t="s">
        <v>1865</v>
      </c>
      <c r="H118" t="s">
        <v>19</v>
      </c>
      <c r="I118" t="s">
        <v>902</v>
      </c>
      <c r="J118" s="1">
        <v>45832</v>
      </c>
      <c r="K118" t="s">
        <v>903</v>
      </c>
      <c r="L118">
        <v>1850</v>
      </c>
      <c r="M118">
        <v>1850</v>
      </c>
      <c r="N118">
        <v>81.7</v>
      </c>
      <c r="O118">
        <v>1768.3</v>
      </c>
      <c r="P118" t="s">
        <v>2097</v>
      </c>
      <c r="Q118" t="s">
        <v>2060</v>
      </c>
      <c r="R118" t="s">
        <v>2061</v>
      </c>
      <c r="S118" t="s">
        <v>2098</v>
      </c>
    </row>
    <row r="119" spans="3:19" x14ac:dyDescent="0.45">
      <c r="C119" s="21">
        <f>Transformed_Data[[#This Row],[Amount]]/SUMIFS(Transformed_Data[Amount],Transformed_Data[Created],Transformed_Data[[#This Row],[Created]])</f>
        <v>0.90496982149736738</v>
      </c>
      <c r="D119" s="19" cm="1">
        <f t="array" ref="D119">IFERROR(_xlfn.XLOOKUP(Transformed_Data[[#This Row],[Created]],_xlfn._TRO_TRAILING('Fees by date'!$C$4:$C$1001),_xlfn._TRO_TRAILING('Fees by date'!$D$4:D$1001)),"")*Transformed_Data[[#This Row],[Stripe fee Allocation %]]</f>
        <v>-88.08976242455374</v>
      </c>
      <c r="E119" s="20">
        <f>DATEVALUE(SUBSTITUTE(_xlfn.TEXTAFTER(Transformed_Data[[#This Row],[TabName]], " ", -3), " ", ", ", 2))</f>
        <v>45839</v>
      </c>
      <c r="F119" t="s">
        <v>897</v>
      </c>
      <c r="G119" t="s">
        <v>1865</v>
      </c>
      <c r="H119" t="s">
        <v>19</v>
      </c>
      <c r="I119" t="s">
        <v>904</v>
      </c>
      <c r="J119" s="1">
        <v>45832</v>
      </c>
      <c r="K119" t="s">
        <v>905</v>
      </c>
      <c r="L119">
        <v>17617.5</v>
      </c>
      <c r="M119">
        <v>17617.5</v>
      </c>
      <c r="N119">
        <v>511.21</v>
      </c>
      <c r="O119">
        <v>17106.29</v>
      </c>
      <c r="P119" t="s">
        <v>2099</v>
      </c>
      <c r="Q119" t="s">
        <v>2100</v>
      </c>
      <c r="R119" t="s">
        <v>2101</v>
      </c>
      <c r="S119" t="s">
        <v>1936</v>
      </c>
    </row>
    <row r="120" spans="3:19" x14ac:dyDescent="0.45">
      <c r="C120" s="21">
        <f>Transformed_Data[[#This Row],[Amount]]/SUMIFS(Transformed_Data[Amount],Transformed_Data[Created],Transformed_Data[[#This Row],[Created]])</f>
        <v>0.91442374051069708</v>
      </c>
      <c r="D120" s="19" cm="1">
        <f t="array" ref="D120">IFERROR(_xlfn.XLOOKUP(Transformed_Data[[#This Row],[Created]],_xlfn._TRO_TRAILING('Fees by date'!$C$4:$C$1001),_xlfn._TRO_TRAILING('Fees by date'!$D$4:D$1001)),"")*Transformed_Data[[#This Row],[Stripe fee Allocation %]]</f>
        <v>-66.25</v>
      </c>
      <c r="E120" s="20">
        <f>DATEVALUE(SUBSTITUTE(_xlfn.TEXTAFTER(Transformed_Data[[#This Row],[TabName]], " ", -3), " ", ", ", 2))</f>
        <v>45839</v>
      </c>
      <c r="F120" t="s">
        <v>897</v>
      </c>
      <c r="G120" t="s">
        <v>1865</v>
      </c>
      <c r="H120" t="s">
        <v>19</v>
      </c>
      <c r="I120" t="s">
        <v>906</v>
      </c>
      <c r="J120" s="1">
        <v>45833</v>
      </c>
      <c r="K120" t="s">
        <v>907</v>
      </c>
      <c r="L120">
        <v>13250</v>
      </c>
      <c r="M120">
        <v>13250</v>
      </c>
      <c r="N120">
        <v>450.8</v>
      </c>
      <c r="O120">
        <v>12799.2</v>
      </c>
      <c r="P120" t="s">
        <v>2102</v>
      </c>
      <c r="Q120" t="s">
        <v>2103</v>
      </c>
      <c r="R120" t="s">
        <v>2104</v>
      </c>
      <c r="S120" t="s">
        <v>2105</v>
      </c>
    </row>
    <row r="121" spans="3:19" x14ac:dyDescent="0.45">
      <c r="C121" s="21">
        <f>Transformed_Data[[#This Row],[Amount]]/SUMIFS(Transformed_Data[Amount],Transformed_Data[Created],Transformed_Data[[#This Row],[Created]])</f>
        <v>8.5576259489302961E-2</v>
      </c>
      <c r="D121" s="19" cm="1">
        <f t="array" ref="D121">IFERROR(_xlfn.XLOOKUP(Transformed_Data[[#This Row],[Created]],_xlfn._TRO_TRAILING('Fees by date'!$C$4:$C$1001),_xlfn._TRO_TRAILING('Fees by date'!$D$4:D$1001)),"")*Transformed_Data[[#This Row],[Stripe fee Allocation %]]</f>
        <v>-6.2</v>
      </c>
      <c r="E121" s="20">
        <f>DATEVALUE(SUBSTITUTE(_xlfn.TEXTAFTER(Transformed_Data[[#This Row],[TabName]], " ", -3), " ", ", ", 2))</f>
        <v>45839</v>
      </c>
      <c r="F121" t="s">
        <v>897</v>
      </c>
      <c r="G121" t="s">
        <v>1865</v>
      </c>
      <c r="H121" t="s">
        <v>19</v>
      </c>
      <c r="I121" t="s">
        <v>908</v>
      </c>
      <c r="J121" s="1">
        <v>45833</v>
      </c>
      <c r="K121" t="s">
        <v>909</v>
      </c>
      <c r="L121">
        <v>1240</v>
      </c>
      <c r="M121">
        <v>1240</v>
      </c>
      <c r="N121">
        <v>54.86</v>
      </c>
      <c r="O121">
        <v>1185.1400000000001</v>
      </c>
      <c r="P121" t="s">
        <v>2106</v>
      </c>
      <c r="Q121" t="s">
        <v>2107</v>
      </c>
      <c r="R121" t="s">
        <v>2108</v>
      </c>
      <c r="S121" t="s">
        <v>2109</v>
      </c>
    </row>
    <row r="122" spans="3:19" x14ac:dyDescent="0.45">
      <c r="C122" s="21">
        <f>Transformed_Data[[#This Row],[Amount]]/SUMIFS(Transformed_Data[Amount],Transformed_Data[Created],Transformed_Data[[#This Row],[Created]])</f>
        <v>2.014544300370609E-2</v>
      </c>
      <c r="D122" s="19" cm="1">
        <f t="array" ref="D122">IFERROR(_xlfn.XLOOKUP(Transformed_Data[[#This Row],[Created]],_xlfn._TRO_TRAILING('Fees by date'!$C$4:$C$1001),_xlfn._TRO_TRAILING('Fees by date'!$D$4:D$1001)),"")*Transformed_Data[[#This Row],[Stripe fee Allocation %]]</f>
        <v>-5.3951510908225284</v>
      </c>
      <c r="E122" s="20">
        <f>DATEVALUE(SUBSTITUTE(_xlfn.TEXTAFTER(Transformed_Data[[#This Row],[TabName]], " ", -3), " ", ", ", 2))</f>
        <v>45839</v>
      </c>
      <c r="F122" t="s">
        <v>897</v>
      </c>
      <c r="G122" t="s">
        <v>1865</v>
      </c>
      <c r="H122" t="s">
        <v>19</v>
      </c>
      <c r="I122" t="s">
        <v>910</v>
      </c>
      <c r="J122" s="1">
        <v>45834</v>
      </c>
      <c r="K122" t="s">
        <v>911</v>
      </c>
      <c r="L122">
        <v>1079</v>
      </c>
      <c r="M122">
        <v>1079</v>
      </c>
      <c r="N122">
        <v>47.78</v>
      </c>
      <c r="O122">
        <v>1031.22</v>
      </c>
      <c r="P122" t="s">
        <v>2110</v>
      </c>
      <c r="Q122" t="s">
        <v>2111</v>
      </c>
      <c r="R122" t="s">
        <v>2112</v>
      </c>
      <c r="S122" t="s">
        <v>2113</v>
      </c>
    </row>
    <row r="123" spans="3:19" x14ac:dyDescent="0.45">
      <c r="C123" s="21">
        <f>Transformed_Data[[#This Row],[Amount]]/SUMIFS(Transformed_Data[Amount],Transformed_Data[Created],Transformed_Data[[#This Row],[Created]])</f>
        <v>2.014544300370609E-2</v>
      </c>
      <c r="D123" s="19" cm="1">
        <f t="array" ref="D123">IFERROR(_xlfn.XLOOKUP(Transformed_Data[[#This Row],[Created]],_xlfn._TRO_TRAILING('Fees by date'!$C$4:$C$1001),_xlfn._TRO_TRAILING('Fees by date'!$D$4:D$1001)),"")*Transformed_Data[[#This Row],[Stripe fee Allocation %]]</f>
        <v>-5.3951510908225284</v>
      </c>
      <c r="E123" s="20">
        <f>DATEVALUE(SUBSTITUTE(_xlfn.TEXTAFTER(Transformed_Data[[#This Row],[TabName]], " ", -3), " ", ", ", 2))</f>
        <v>45839</v>
      </c>
      <c r="F123" t="s">
        <v>897</v>
      </c>
      <c r="G123" t="s">
        <v>1865</v>
      </c>
      <c r="H123" t="s">
        <v>19</v>
      </c>
      <c r="I123" t="s">
        <v>912</v>
      </c>
      <c r="J123" s="1">
        <v>45834</v>
      </c>
      <c r="K123" t="s">
        <v>913</v>
      </c>
      <c r="L123">
        <v>1079</v>
      </c>
      <c r="M123">
        <v>1079</v>
      </c>
      <c r="N123">
        <v>47.78</v>
      </c>
      <c r="O123">
        <v>1031.22</v>
      </c>
      <c r="P123" t="s">
        <v>2114</v>
      </c>
      <c r="Q123" t="s">
        <v>2115</v>
      </c>
      <c r="R123" t="s">
        <v>2116</v>
      </c>
      <c r="S123" t="s">
        <v>2117</v>
      </c>
    </row>
    <row r="124" spans="3:19" x14ac:dyDescent="0.45">
      <c r="C124" s="21">
        <f>Transformed_Data[[#This Row],[Amount]]/SUMIFS(Transformed_Data[Amount],Transformed_Data[Created],Transformed_Data[[#This Row],[Created]])</f>
        <v>7.1134511440333822E-2</v>
      </c>
      <c r="D124" s="19" cm="1">
        <f t="array" ref="D124">IFERROR(_xlfn.XLOOKUP(Transformed_Data[[#This Row],[Created]],_xlfn._TRO_TRAILING('Fees by date'!$C$4:$C$1001),_xlfn._TRO_TRAILING('Fees by date'!$D$4:D$1001)),"")*Transformed_Data[[#This Row],[Stripe fee Allocation %]]</f>
        <v>-19.050533508835802</v>
      </c>
      <c r="E124" s="20">
        <f>DATEVALUE(SUBSTITUTE(_xlfn.TEXTAFTER(Transformed_Data[[#This Row],[TabName]], " ", -3), " ", ", ", 2))</f>
        <v>45839</v>
      </c>
      <c r="F124" t="s">
        <v>897</v>
      </c>
      <c r="G124" t="s">
        <v>1865</v>
      </c>
      <c r="H124" t="s">
        <v>19</v>
      </c>
      <c r="I124" t="s">
        <v>914</v>
      </c>
      <c r="J124" s="1">
        <v>45834</v>
      </c>
      <c r="K124" t="s">
        <v>915</v>
      </c>
      <c r="L124">
        <v>3810</v>
      </c>
      <c r="M124">
        <v>3810</v>
      </c>
      <c r="N124">
        <v>110.79</v>
      </c>
      <c r="O124">
        <v>3699.21</v>
      </c>
      <c r="P124" t="s">
        <v>2118</v>
      </c>
      <c r="Q124" t="s">
        <v>2119</v>
      </c>
      <c r="R124" t="s">
        <v>2120</v>
      </c>
      <c r="S124" t="s">
        <v>2121</v>
      </c>
    </row>
    <row r="125" spans="3:19" x14ac:dyDescent="0.45">
      <c r="C125" s="5">
        <f>Transformed_Data[[#This Row],[Amount]]/SUMIFS(Transformed_Data[Amount],Transformed_Data[Created],Transformed_Data[[#This Row],[Created]])</f>
        <v>0.57771118641536212</v>
      </c>
      <c r="D125" s="19" cm="1">
        <f t="array" ref="D125">IFERROR(_xlfn.XLOOKUP(Transformed_Data[[#This Row],[Created]],_xlfn._TRO_TRAILING('Fees by date'!$C$4:$C$1001),_xlfn._TRO_TRAILING('Fees by date'!$D$4:D$1001)),"")*Transformed_Data[[#This Row],[Stripe fee Allocation %]]</f>
        <v>-154.71683283389814</v>
      </c>
      <c r="E125" s="20">
        <f>DATEVALUE(SUBSTITUTE(_xlfn.TEXTAFTER(Transformed_Data[[#This Row],[TabName]], " ", -3), " ", ", ", 2))</f>
        <v>45839</v>
      </c>
      <c r="F125" t="s">
        <v>897</v>
      </c>
      <c r="G125" t="s">
        <v>1865</v>
      </c>
      <c r="H125" t="s">
        <v>19</v>
      </c>
      <c r="I125" t="s">
        <v>916</v>
      </c>
      <c r="J125" s="1">
        <v>45834</v>
      </c>
      <c r="K125" t="s">
        <v>917</v>
      </c>
      <c r="L125">
        <v>30942.5</v>
      </c>
      <c r="M125">
        <v>30942.5</v>
      </c>
      <c r="N125">
        <v>897.63</v>
      </c>
      <c r="O125">
        <v>30044.87</v>
      </c>
      <c r="P125" t="s">
        <v>2122</v>
      </c>
      <c r="Q125" t="s">
        <v>2123</v>
      </c>
      <c r="R125" t="s">
        <v>2124</v>
      </c>
      <c r="S125" t="s">
        <v>2125</v>
      </c>
    </row>
    <row r="126" spans="3:19" x14ac:dyDescent="0.45">
      <c r="C126" s="5">
        <f>Transformed_Data[[#This Row],[Amount]]/SUMIFS(Transformed_Data[Amount],Transformed_Data[Created],Transformed_Data[[#This Row],[Created]])</f>
        <v>0.31086341613689195</v>
      </c>
      <c r="D126" s="19" cm="1">
        <f t="array" ref="D126">IFERROR(_xlfn.XLOOKUP(Transformed_Data[[#This Row],[Created]],_xlfn._TRO_TRAILING('Fees by date'!$C$4:$C$1001),_xlfn._TRO_TRAILING('Fees by date'!$D$4:D$1001)),"")*Transformed_Data[[#This Row],[Stripe fee Allocation %]]</f>
        <v>-83.252331475621034</v>
      </c>
      <c r="E126" s="20">
        <f>DATEVALUE(SUBSTITUTE(_xlfn.TEXTAFTER(Transformed_Data[[#This Row],[TabName]], " ", -3), " ", ", ", 2))</f>
        <v>45839</v>
      </c>
      <c r="F126" t="s">
        <v>897</v>
      </c>
      <c r="G126" t="s">
        <v>1865</v>
      </c>
      <c r="H126" t="s">
        <v>19</v>
      </c>
      <c r="I126" t="s">
        <v>918</v>
      </c>
      <c r="J126" s="1">
        <v>45834</v>
      </c>
      <c r="K126" t="s">
        <v>919</v>
      </c>
      <c r="L126">
        <v>16650</v>
      </c>
      <c r="M126">
        <v>16650</v>
      </c>
      <c r="N126">
        <v>483.15</v>
      </c>
      <c r="O126">
        <v>16166.85</v>
      </c>
      <c r="P126" t="s">
        <v>2126</v>
      </c>
      <c r="Q126" t="s">
        <v>2127</v>
      </c>
      <c r="R126" t="s">
        <v>2128</v>
      </c>
      <c r="S126" t="s">
        <v>2078</v>
      </c>
    </row>
    <row r="127" spans="3:19" x14ac:dyDescent="0.45">
      <c r="C127" s="5">
        <f>Transformed_Data[[#This Row],[Amount]]/SUMIFS(Transformed_Data[Amount],Transformed_Data[Created],Transformed_Data[[#This Row],[Created]])</f>
        <v>0.32049401775376302</v>
      </c>
      <c r="D127" s="19" cm="1">
        <f t="array" ref="D127">IFERROR(_xlfn.XLOOKUP(Transformed_Data[[#This Row],[Created]],_xlfn._TRO_TRAILING('Fees by date'!$C$4:$C$1001),_xlfn._TRO_TRAILING('Fees by date'!$D$4:D$1001)),"")*Transformed_Data[[#This Row],[Stripe fee Allocation %]]</f>
        <v>-207.6</v>
      </c>
      <c r="E127" s="20">
        <f>DATEVALUE(SUBSTITUTE(_xlfn.TEXTAFTER(Transformed_Data[[#This Row],[TabName]], " ", -3), " ", ", ", 2))</f>
        <v>45839</v>
      </c>
      <c r="F127" t="s">
        <v>897</v>
      </c>
      <c r="G127" t="s">
        <v>1865</v>
      </c>
      <c r="H127" t="s">
        <v>19</v>
      </c>
      <c r="I127" t="s">
        <v>920</v>
      </c>
      <c r="J127" s="1">
        <v>45835</v>
      </c>
      <c r="K127" t="s">
        <v>921</v>
      </c>
      <c r="L127">
        <v>41520</v>
      </c>
      <c r="M127">
        <v>41520</v>
      </c>
      <c r="N127">
        <v>1204.3800000000001</v>
      </c>
      <c r="O127">
        <v>40315.620000000003</v>
      </c>
      <c r="P127" t="s">
        <v>2129</v>
      </c>
      <c r="Q127" t="s">
        <v>2130</v>
      </c>
      <c r="R127" t="s">
        <v>2131</v>
      </c>
      <c r="S127" t="s">
        <v>2132</v>
      </c>
    </row>
    <row r="128" spans="3:19" x14ac:dyDescent="0.45">
      <c r="C128" s="5">
        <f>Transformed_Data[[#This Row],[Amount]]/SUMIFS(Transformed_Data[Amount],Transformed_Data[Created],Transformed_Data[[#This Row],[Created]])</f>
        <v>1.3122346584330375E-3</v>
      </c>
      <c r="D128" s="19" cm="1">
        <f t="array" ref="D128">IFERROR(_xlfn.XLOOKUP(Transformed_Data[[#This Row],[Created]],_xlfn._TRO_TRAILING('Fees by date'!$C$4:$C$1001),_xlfn._TRO_TRAILING('Fees by date'!$D$4:D$1001)),"")*Transformed_Data[[#This Row],[Stripe fee Allocation %]]</f>
        <v>-0.85000000000000009</v>
      </c>
      <c r="E128" s="20">
        <f>DATEVALUE(SUBSTITUTE(_xlfn.TEXTAFTER(Transformed_Data[[#This Row],[TabName]], " ", -3), " ", ", ", 2))</f>
        <v>45839</v>
      </c>
      <c r="F128" t="s">
        <v>897</v>
      </c>
      <c r="G128" t="s">
        <v>1865</v>
      </c>
      <c r="H128" t="s">
        <v>19</v>
      </c>
      <c r="I128" t="s">
        <v>922</v>
      </c>
      <c r="J128" s="1">
        <v>45835</v>
      </c>
      <c r="K128" t="s">
        <v>923</v>
      </c>
      <c r="L128">
        <v>170</v>
      </c>
      <c r="M128">
        <v>170</v>
      </c>
      <c r="N128">
        <v>5.23</v>
      </c>
      <c r="O128">
        <v>164.77</v>
      </c>
      <c r="P128" t="s">
        <v>2133</v>
      </c>
      <c r="Q128" t="s">
        <v>2134</v>
      </c>
      <c r="R128" t="s">
        <v>2135</v>
      </c>
      <c r="S128" t="s">
        <v>1892</v>
      </c>
    </row>
    <row r="129" spans="3:19" x14ac:dyDescent="0.45">
      <c r="C129" s="5">
        <f>Transformed_Data[[#This Row],[Amount]]/SUMIFS(Transformed_Data[Amount],Transformed_Data[Created],Transformed_Data[[#This Row],[Created]])</f>
        <v>0.11833269008104978</v>
      </c>
      <c r="D129" s="19" cm="1">
        <f t="array" ref="D129">IFERROR(_xlfn.XLOOKUP(Transformed_Data[[#This Row],[Created]],_xlfn._TRO_TRAILING('Fees by date'!$C$4:$C$1001),_xlfn._TRO_TRAILING('Fees by date'!$D$4:D$1001)),"")*Transformed_Data[[#This Row],[Stripe fee Allocation %]]</f>
        <v>-76.649999999999991</v>
      </c>
      <c r="E129" s="20">
        <f>DATEVALUE(SUBSTITUTE(_xlfn.TEXTAFTER(Transformed_Data[[#This Row],[TabName]], " ", -3), " ", ", ", 2))</f>
        <v>45839</v>
      </c>
      <c r="F129" t="s">
        <v>897</v>
      </c>
      <c r="G129" t="s">
        <v>1865</v>
      </c>
      <c r="H129" t="s">
        <v>19</v>
      </c>
      <c r="I129" t="s">
        <v>924</v>
      </c>
      <c r="J129" s="1">
        <v>45835</v>
      </c>
      <c r="K129" t="s">
        <v>925</v>
      </c>
      <c r="L129">
        <v>15330</v>
      </c>
      <c r="M129">
        <v>15330</v>
      </c>
      <c r="N129">
        <v>444.87</v>
      </c>
      <c r="O129">
        <v>14885.13</v>
      </c>
      <c r="P129" t="s">
        <v>2136</v>
      </c>
      <c r="Q129" t="s">
        <v>2137</v>
      </c>
      <c r="R129" t="s">
        <v>2138</v>
      </c>
      <c r="S129" t="s">
        <v>2139</v>
      </c>
    </row>
    <row r="130" spans="3:19" x14ac:dyDescent="0.45">
      <c r="C130" s="5">
        <f>Transformed_Data[[#This Row],[Amount]]/SUMIFS(Transformed_Data[Amount],Transformed_Data[Created],Transformed_Data[[#This Row],[Created]])</f>
        <v>0.11447317637977615</v>
      </c>
      <c r="D130" s="19" cm="1">
        <f t="array" ref="D130">IFERROR(_xlfn.XLOOKUP(Transformed_Data[[#This Row],[Created]],_xlfn._TRO_TRAILING('Fees by date'!$C$4:$C$1001),_xlfn._TRO_TRAILING('Fees by date'!$D$4:D$1001)),"")*Transformed_Data[[#This Row],[Stripe fee Allocation %]]</f>
        <v>-74.150000000000006</v>
      </c>
      <c r="E130" s="20">
        <f>DATEVALUE(SUBSTITUTE(_xlfn.TEXTAFTER(Transformed_Data[[#This Row],[TabName]], " ", -3), " ", ", ", 2))</f>
        <v>45839</v>
      </c>
      <c r="F130" t="s">
        <v>897</v>
      </c>
      <c r="G130" t="s">
        <v>1865</v>
      </c>
      <c r="H130" t="s">
        <v>19</v>
      </c>
      <c r="I130" t="s">
        <v>926</v>
      </c>
      <c r="J130" s="1">
        <v>45835</v>
      </c>
      <c r="K130" t="s">
        <v>927</v>
      </c>
      <c r="L130">
        <v>14830</v>
      </c>
      <c r="M130">
        <v>14830</v>
      </c>
      <c r="N130">
        <v>430.37</v>
      </c>
      <c r="O130">
        <v>14399.63</v>
      </c>
      <c r="P130" t="s">
        <v>2140</v>
      </c>
      <c r="Q130" t="s">
        <v>2141</v>
      </c>
      <c r="R130" t="s">
        <v>2142</v>
      </c>
      <c r="S130" t="s">
        <v>2143</v>
      </c>
    </row>
    <row r="131" spans="3:19" x14ac:dyDescent="0.45">
      <c r="C131" s="5">
        <f>Transformed_Data[[#This Row],[Amount]]/SUMIFS(Transformed_Data[Amount],Transformed_Data[Created],Transformed_Data[[#This Row],[Created]])</f>
        <v>0.44538788112697802</v>
      </c>
      <c r="D131" s="19" cm="1">
        <f t="array" ref="D131">IFERROR(_xlfn.XLOOKUP(Transformed_Data[[#This Row],[Created]],_xlfn._TRO_TRAILING('Fees by date'!$C$4:$C$1001),_xlfn._TRO_TRAILING('Fees by date'!$D$4:D$1001)),"")*Transformed_Data[[#This Row],[Stripe fee Allocation %]]</f>
        <v>-288.5</v>
      </c>
      <c r="E131" s="20">
        <f>DATEVALUE(SUBSTITUTE(_xlfn.TEXTAFTER(Transformed_Data[[#This Row],[TabName]], " ", -3), " ", ", ", 2))</f>
        <v>45839</v>
      </c>
      <c r="F131" t="s">
        <v>897</v>
      </c>
      <c r="G131" t="s">
        <v>1865</v>
      </c>
      <c r="H131" t="s">
        <v>19</v>
      </c>
      <c r="I131" t="s">
        <v>928</v>
      </c>
      <c r="J131" s="1">
        <v>45835</v>
      </c>
      <c r="K131" t="s">
        <v>929</v>
      </c>
      <c r="L131">
        <v>57700</v>
      </c>
      <c r="M131">
        <v>57700</v>
      </c>
      <c r="N131">
        <v>1673.6</v>
      </c>
      <c r="O131">
        <v>56026.400000000001</v>
      </c>
      <c r="P131" t="s">
        <v>2144</v>
      </c>
      <c r="Q131" t="s">
        <v>2145</v>
      </c>
      <c r="R131" t="s">
        <v>2146</v>
      </c>
      <c r="S131" t="s">
        <v>1925</v>
      </c>
    </row>
    <row r="132" spans="3:19" x14ac:dyDescent="0.45">
      <c r="C132" s="5">
        <f>Transformed_Data[[#This Row],[Amount]]/SUMIFS(Transformed_Data[Amount],Transformed_Data[Created],Transformed_Data[[#This Row],[Created]])</f>
        <v>0.98269546545408615</v>
      </c>
      <c r="D132" s="19" cm="1">
        <f t="array" ref="D132">IFERROR(_xlfn.XLOOKUP(Transformed_Data[[#This Row],[Created]],_xlfn._TRO_TRAILING('Fees by date'!$C$4:$C$1001),_xlfn._TRO_TRAILING('Fees by date'!$D$4:D$1001)),"")*Transformed_Data[[#This Row],[Stripe fee Allocation %]]</f>
        <v>-194.50491347732728</v>
      </c>
      <c r="E132" s="20">
        <f>DATEVALUE(SUBSTITUTE(_xlfn.TEXTAFTER(Transformed_Data[[#This Row],[TabName]], " ", -3), " ", ", ", 2))</f>
        <v>45846</v>
      </c>
      <c r="F132" t="s">
        <v>616</v>
      </c>
      <c r="G132" t="s">
        <v>1864</v>
      </c>
      <c r="H132" t="s">
        <v>19</v>
      </c>
      <c r="I132" t="s">
        <v>830</v>
      </c>
      <c r="J132" s="1">
        <v>45836</v>
      </c>
      <c r="K132" t="s">
        <v>831</v>
      </c>
      <c r="L132">
        <v>38900</v>
      </c>
      <c r="M132">
        <v>38900</v>
      </c>
      <c r="N132">
        <v>1128.4000000000001</v>
      </c>
      <c r="O132">
        <v>37771.599999999999</v>
      </c>
      <c r="P132" t="s">
        <v>2147</v>
      </c>
      <c r="Q132" t="s">
        <v>2148</v>
      </c>
      <c r="R132" t="s">
        <v>2149</v>
      </c>
      <c r="S132" t="s">
        <v>1919</v>
      </c>
    </row>
    <row r="133" spans="3:19" x14ac:dyDescent="0.45">
      <c r="C133" s="5">
        <f>Transformed_Data[[#This Row],[Amount]]/SUMIFS(Transformed_Data[Amount],Transformed_Data[Created],Transformed_Data[[#This Row],[Created]])</f>
        <v>1.7304534545913856E-2</v>
      </c>
      <c r="D133" s="19" cm="1">
        <f t="array" ref="D133">IFERROR(_xlfn.XLOOKUP(Transformed_Data[[#This Row],[Created]],_xlfn._TRO_TRAILING('Fees by date'!$C$4:$C$1001),_xlfn._TRO_TRAILING('Fees by date'!$D$4:D$1001)),"")*Transformed_Data[[#This Row],[Stripe fee Allocation %]]</f>
        <v>-3.4250865226727294</v>
      </c>
      <c r="E133" s="20">
        <f>DATEVALUE(SUBSTITUTE(_xlfn.TEXTAFTER(Transformed_Data[[#This Row],[TabName]], " ", -3), " ", ", ", 2))</f>
        <v>45846</v>
      </c>
      <c r="F133" t="s">
        <v>616</v>
      </c>
      <c r="G133" t="s">
        <v>1864</v>
      </c>
      <c r="H133" t="s">
        <v>19</v>
      </c>
      <c r="I133" t="s">
        <v>832</v>
      </c>
      <c r="J133" s="1">
        <v>45836</v>
      </c>
      <c r="K133" t="s">
        <v>833</v>
      </c>
      <c r="L133">
        <v>685</v>
      </c>
      <c r="M133">
        <v>685</v>
      </c>
      <c r="N133">
        <v>20.170000000000002</v>
      </c>
      <c r="O133">
        <v>664.83</v>
      </c>
      <c r="P133" t="s">
        <v>2150</v>
      </c>
      <c r="Q133" t="s">
        <v>2080</v>
      </c>
      <c r="R133" t="s">
        <v>2081</v>
      </c>
      <c r="S133" t="s">
        <v>1921</v>
      </c>
    </row>
    <row r="134" spans="3:19" x14ac:dyDescent="0.45">
      <c r="C134" s="5">
        <f>Transformed_Data[[#This Row],[Amount]]/SUMIFS(Transformed_Data[Amount],Transformed_Data[Created],Transformed_Data[[#This Row],[Created]])</f>
        <v>0.11456005297574703</v>
      </c>
      <c r="D134" s="19" cm="1">
        <f t="array" ref="D134">IFERROR(_xlfn.XLOOKUP(Transformed_Data[[#This Row],[Created]],_xlfn._TRO_TRAILING('Fees by date'!$C$4:$C$1001),_xlfn._TRO_TRAILING('Fees by date'!$D$4:D$1001)),"")*Transformed_Data[[#This Row],[Stripe fee Allocation %]]</f>
        <v>-86.500859200397315</v>
      </c>
      <c r="E134" s="20">
        <f>DATEVALUE(SUBSTITUTE(_xlfn.TEXTAFTER(Transformed_Data[[#This Row],[TabName]], " ", -3), " ", ", ", 2))</f>
        <v>45846</v>
      </c>
      <c r="F134" t="s">
        <v>616</v>
      </c>
      <c r="G134" t="s">
        <v>1864</v>
      </c>
      <c r="H134" t="s">
        <v>19</v>
      </c>
      <c r="I134" t="s">
        <v>834</v>
      </c>
      <c r="J134" s="1">
        <v>45838</v>
      </c>
      <c r="K134" t="s">
        <v>835</v>
      </c>
      <c r="L134">
        <v>17300</v>
      </c>
      <c r="M134">
        <v>17300</v>
      </c>
      <c r="N134">
        <v>588.5</v>
      </c>
      <c r="O134">
        <v>16711.5</v>
      </c>
      <c r="P134" t="s">
        <v>2151</v>
      </c>
      <c r="Q134" t="s">
        <v>2152</v>
      </c>
      <c r="R134" t="s">
        <v>2153</v>
      </c>
      <c r="S134" t="s">
        <v>1925</v>
      </c>
    </row>
    <row r="135" spans="3:19" x14ac:dyDescent="0.45">
      <c r="C135" s="5">
        <f>Transformed_Data[[#This Row],[Amount]]/SUMIFS(Transformed_Data[Amount],Transformed_Data[Created],Transformed_Data[[#This Row],[Created]])</f>
        <v>9.6018541511464287E-4</v>
      </c>
      <c r="D135" s="19" cm="1">
        <f t="array" ref="D135">IFERROR(_xlfn.XLOOKUP(Transformed_Data[[#This Row],[Created]],_xlfn._TRO_TRAILING('Fees by date'!$C$4:$C$1001),_xlfn._TRO_TRAILING('Fees by date'!$D$4:D$1001)),"")*Transformed_Data[[#This Row],[Stripe fee Allocation %]]</f>
        <v>-0.72500720139061348</v>
      </c>
      <c r="E135" s="20">
        <f>DATEVALUE(SUBSTITUTE(_xlfn.TEXTAFTER(Transformed_Data[[#This Row],[TabName]], " ", -3), " ", ", ", 2))</f>
        <v>45846</v>
      </c>
      <c r="F135" t="s">
        <v>616</v>
      </c>
      <c r="G135" t="s">
        <v>1864</v>
      </c>
      <c r="H135" t="s">
        <v>19</v>
      </c>
      <c r="I135" t="s">
        <v>836</v>
      </c>
      <c r="J135" s="1">
        <v>45838</v>
      </c>
      <c r="K135" t="s">
        <v>837</v>
      </c>
      <c r="L135">
        <v>145</v>
      </c>
      <c r="M135">
        <v>145</v>
      </c>
      <c r="N135">
        <v>4.51</v>
      </c>
      <c r="O135">
        <v>140.49</v>
      </c>
      <c r="P135" t="s">
        <v>2154</v>
      </c>
      <c r="Q135" t="s">
        <v>2046</v>
      </c>
      <c r="R135" t="s">
        <v>2047</v>
      </c>
      <c r="S135" t="s">
        <v>1926</v>
      </c>
    </row>
    <row r="136" spans="3:19" x14ac:dyDescent="0.45">
      <c r="C136" s="5">
        <f>Transformed_Data[[#This Row],[Amount]]/SUMIFS(Transformed_Data[Amount],Transformed_Data[Created],Transformed_Data[[#This Row],[Created]])</f>
        <v>0.38208757553182682</v>
      </c>
      <c r="D136" s="19" cm="1">
        <f t="array" ref="D136">IFERROR(_xlfn.XLOOKUP(Transformed_Data[[#This Row],[Created]],_xlfn._TRO_TRAILING('Fees by date'!$C$4:$C$1001),_xlfn._TRO_TRAILING('Fees by date'!$D$4:D$1001)),"")*Transformed_Data[[#This Row],[Stripe fee Allocation %]]</f>
        <v>-288.50286565681648</v>
      </c>
      <c r="E136" s="20">
        <f>DATEVALUE(SUBSTITUTE(_xlfn.TEXTAFTER(Transformed_Data[[#This Row],[TabName]], " ", -3), " ", ", ", 2))</f>
        <v>45846</v>
      </c>
      <c r="F136" t="s">
        <v>616</v>
      </c>
      <c r="G136" t="s">
        <v>1864</v>
      </c>
      <c r="H136" t="s">
        <v>19</v>
      </c>
      <c r="I136" t="s">
        <v>838</v>
      </c>
      <c r="J136" s="1">
        <v>45838</v>
      </c>
      <c r="K136" t="s">
        <v>839</v>
      </c>
      <c r="L136">
        <v>57700</v>
      </c>
      <c r="M136">
        <v>57700</v>
      </c>
      <c r="N136">
        <v>1962.1</v>
      </c>
      <c r="O136">
        <v>55737.9</v>
      </c>
      <c r="P136" t="s">
        <v>2155</v>
      </c>
      <c r="Q136" t="s">
        <v>2156</v>
      </c>
      <c r="R136" t="s">
        <v>2157</v>
      </c>
      <c r="S136" t="s">
        <v>1928</v>
      </c>
    </row>
    <row r="137" spans="3:19" x14ac:dyDescent="0.45">
      <c r="C137" s="5">
        <f>Transformed_Data[[#This Row],[Amount]]/SUMIFS(Transformed_Data[Amount],Transformed_Data[Created],Transformed_Data[[#This Row],[Created]])</f>
        <v>0.23176889330353448</v>
      </c>
      <c r="D137" s="19" cm="1">
        <f t="array" ref="D137">IFERROR(_xlfn.XLOOKUP(Transformed_Data[[#This Row],[Created]],_xlfn._TRO_TRAILING('Fees by date'!$C$4:$C$1001),_xlfn._TRO_TRAILING('Fees by date'!$D$4:D$1001)),"")*Transformed_Data[[#This Row],[Stripe fee Allocation %]]</f>
        <v>-175.00173826669979</v>
      </c>
      <c r="E137" s="20">
        <f>DATEVALUE(SUBSTITUTE(_xlfn.TEXTAFTER(Transformed_Data[[#This Row],[TabName]], " ", -3), " ", ", ", 2))</f>
        <v>45846</v>
      </c>
      <c r="F137" t="s">
        <v>616</v>
      </c>
      <c r="G137" t="s">
        <v>1864</v>
      </c>
      <c r="H137" t="s">
        <v>19</v>
      </c>
      <c r="I137" t="s">
        <v>840</v>
      </c>
      <c r="J137" s="1">
        <v>45838</v>
      </c>
      <c r="K137" t="s">
        <v>841</v>
      </c>
      <c r="L137">
        <v>35000</v>
      </c>
      <c r="M137">
        <v>35000</v>
      </c>
      <c r="N137">
        <v>1190.3</v>
      </c>
      <c r="O137">
        <v>33809.699999999997</v>
      </c>
      <c r="P137" t="s">
        <v>2053</v>
      </c>
      <c r="Q137" t="s">
        <v>2158</v>
      </c>
      <c r="R137" t="s">
        <v>2159</v>
      </c>
      <c r="S137" t="s">
        <v>1932</v>
      </c>
    </row>
    <row r="138" spans="3:19" x14ac:dyDescent="0.45">
      <c r="C138" s="21">
        <f>Transformed_Data[[#This Row],[Amount]]/SUMIFS(Transformed_Data[Amount],Transformed_Data[Created],Transformed_Data[[#This Row],[Created]])</f>
        <v>0.13089975995364622</v>
      </c>
      <c r="D138" s="19" cm="1">
        <f t="array" ref="D138">IFERROR(_xlfn.XLOOKUP(Transformed_Data[[#This Row],[Created]],_xlfn._TRO_TRAILING('Fees by date'!$C$4:$C$1001),_xlfn._TRO_TRAILING('Fees by date'!$D$4:D$1001)),"")*Transformed_Data[[#This Row],[Stripe fee Allocation %]]</f>
        <v>-98.838481748199655</v>
      </c>
      <c r="E138" s="20">
        <f>DATEVALUE(SUBSTITUTE(_xlfn.TEXTAFTER(Transformed_Data[[#This Row],[TabName]], " ", -3), " ", ", ", 2))</f>
        <v>45846</v>
      </c>
      <c r="F138" t="s">
        <v>616</v>
      </c>
      <c r="G138" t="s">
        <v>1864</v>
      </c>
      <c r="H138" t="s">
        <v>19</v>
      </c>
      <c r="I138" t="s">
        <v>842</v>
      </c>
      <c r="J138" s="1">
        <v>45838</v>
      </c>
      <c r="K138" t="s">
        <v>843</v>
      </c>
      <c r="L138">
        <v>19767.5</v>
      </c>
      <c r="M138">
        <v>19767.5</v>
      </c>
      <c r="N138">
        <v>573.55999999999995</v>
      </c>
      <c r="O138">
        <v>19193.939999999999</v>
      </c>
      <c r="P138" t="s">
        <v>2160</v>
      </c>
      <c r="Q138" t="s">
        <v>2161</v>
      </c>
      <c r="R138" t="s">
        <v>2162</v>
      </c>
      <c r="S138" t="s">
        <v>1936</v>
      </c>
    </row>
    <row r="139" spans="3:19" x14ac:dyDescent="0.45">
      <c r="C139" s="5">
        <f>Transformed_Data[[#This Row],[Amount]]/SUMIFS(Transformed_Data[Amount],Transformed_Data[Created],Transformed_Data[[#This Row],[Created]])</f>
        <v>6.986176641006539E-2</v>
      </c>
      <c r="D139" s="19" cm="1">
        <f t="array" ref="D139">IFERROR(_xlfn.XLOOKUP(Transformed_Data[[#This Row],[Created]],_xlfn._TRO_TRAILING('Fees by date'!$C$4:$C$1001),_xlfn._TRO_TRAILING('Fees by date'!$D$4:D$1001)),"")*Transformed_Data[[#This Row],[Stripe fee Allocation %]]</f>
        <v>-52.750523963248078</v>
      </c>
      <c r="E139" s="20">
        <f>DATEVALUE(SUBSTITUTE(_xlfn.TEXTAFTER(Transformed_Data[[#This Row],[TabName]], " ", -3), " ", ", ", 2))</f>
        <v>45846</v>
      </c>
      <c r="F139" t="s">
        <v>616</v>
      </c>
      <c r="G139" t="s">
        <v>1864</v>
      </c>
      <c r="H139" t="s">
        <v>19</v>
      </c>
      <c r="I139" t="s">
        <v>844</v>
      </c>
      <c r="J139" s="1">
        <v>45838</v>
      </c>
      <c r="K139" t="s">
        <v>845</v>
      </c>
      <c r="L139">
        <v>10550</v>
      </c>
      <c r="M139">
        <v>10550</v>
      </c>
      <c r="N139">
        <v>359</v>
      </c>
      <c r="O139">
        <v>10191</v>
      </c>
      <c r="P139" t="s">
        <v>2163</v>
      </c>
      <c r="Q139" t="s">
        <v>2164</v>
      </c>
      <c r="R139" t="s">
        <v>2165</v>
      </c>
      <c r="S139" t="s">
        <v>1940</v>
      </c>
    </row>
    <row r="140" spans="3:19" x14ac:dyDescent="0.45">
      <c r="C140" s="5">
        <f>Transformed_Data[[#This Row],[Amount]]/SUMIFS(Transformed_Data[Amount],Transformed_Data[Created],Transformed_Data[[#This Row],[Created]])</f>
        <v>6.986176641006539E-2</v>
      </c>
      <c r="D140" s="19" cm="1">
        <f t="array" ref="D140">IFERROR(_xlfn.XLOOKUP(Transformed_Data[[#This Row],[Created]],_xlfn._TRO_TRAILING('Fees by date'!$C$4:$C$1001),_xlfn._TRO_TRAILING('Fees by date'!$D$4:D$1001)),"")*Transformed_Data[[#This Row],[Stripe fee Allocation %]]</f>
        <v>-52.750523963248078</v>
      </c>
      <c r="E140" s="20">
        <f>DATEVALUE(SUBSTITUTE(_xlfn.TEXTAFTER(Transformed_Data[[#This Row],[TabName]], " ", -3), " ", ", ", 2))</f>
        <v>45846</v>
      </c>
      <c r="F140" t="s">
        <v>616</v>
      </c>
      <c r="G140" t="s">
        <v>1864</v>
      </c>
      <c r="H140" t="s">
        <v>19</v>
      </c>
      <c r="I140" t="s">
        <v>846</v>
      </c>
      <c r="J140" s="1">
        <v>45838</v>
      </c>
      <c r="K140" t="s">
        <v>847</v>
      </c>
      <c r="L140">
        <v>10550</v>
      </c>
      <c r="M140">
        <v>10550</v>
      </c>
      <c r="N140">
        <v>359</v>
      </c>
      <c r="O140">
        <v>10191</v>
      </c>
      <c r="P140" t="s">
        <v>2163</v>
      </c>
      <c r="Q140" t="s">
        <v>2164</v>
      </c>
      <c r="R140" t="s">
        <v>2165</v>
      </c>
      <c r="S140" t="s">
        <v>1944</v>
      </c>
    </row>
    <row r="141" spans="3:19" x14ac:dyDescent="0.45">
      <c r="C141" s="5">
        <f>Transformed_Data[[#This Row],[Amount]]/SUMIFS(Transformed_Data[Amount],Transformed_Data[Created],Transformed_Data[[#This Row],[Created]])</f>
        <v>5.6914977744639508E-2</v>
      </c>
      <c r="D141" s="19" cm="1">
        <f t="array" ref="D141">IFERROR(_xlfn.XLOOKUP(Transformed_Data[[#This Row],[Created]],_xlfn._TRO_TRAILING('Fees by date'!$C$4:$C$1001),_xlfn._TRO_TRAILING('Fees by date'!$D$4:D$1001)),"")*Transformed_Data[[#This Row],[Stripe fee Allocation %]]</f>
        <v>-25.189999999999998</v>
      </c>
      <c r="E141" s="20">
        <f>DATEVALUE(SUBSTITUTE(_xlfn.TEXTAFTER(Transformed_Data[[#This Row],[TabName]], " ", -3), " ", ", ", 2))</f>
        <v>45846</v>
      </c>
      <c r="F141" t="s">
        <v>616</v>
      </c>
      <c r="G141" t="s">
        <v>1864</v>
      </c>
      <c r="H141" t="s">
        <v>19</v>
      </c>
      <c r="I141" t="s">
        <v>848</v>
      </c>
      <c r="J141" s="1">
        <v>45839</v>
      </c>
      <c r="K141" t="s">
        <v>849</v>
      </c>
      <c r="L141">
        <v>5038</v>
      </c>
      <c r="M141">
        <v>5038</v>
      </c>
      <c r="N141">
        <v>171.59</v>
      </c>
      <c r="O141">
        <v>4866.41</v>
      </c>
      <c r="P141" t="s">
        <v>2166</v>
      </c>
      <c r="Q141" t="s">
        <v>2054</v>
      </c>
      <c r="R141" t="s">
        <v>2055</v>
      </c>
      <c r="S141" t="s">
        <v>1948</v>
      </c>
    </row>
    <row r="142" spans="3:19" x14ac:dyDescent="0.45">
      <c r="C142" s="5">
        <f>Transformed_Data[[#This Row],[Amount]]/SUMIFS(Transformed_Data[Amount],Transformed_Data[Created],Transformed_Data[[#This Row],[Created]])</f>
        <v>0.52339637135949746</v>
      </c>
      <c r="D142" s="19" cm="1">
        <f t="array" ref="D142">IFERROR(_xlfn.XLOOKUP(Transformed_Data[[#This Row],[Created]],_xlfn._TRO_TRAILING('Fees by date'!$C$4:$C$1001),_xlfn._TRO_TRAILING('Fees by date'!$D$4:D$1001)),"")*Transformed_Data[[#This Row],[Stripe fee Allocation %]]</f>
        <v>-231.64999999999998</v>
      </c>
      <c r="E142" s="20">
        <f>DATEVALUE(SUBSTITUTE(_xlfn.TEXTAFTER(Transformed_Data[[#This Row],[TabName]], " ", -3), " ", ", ", 2))</f>
        <v>45846</v>
      </c>
      <c r="F142" t="s">
        <v>616</v>
      </c>
      <c r="G142" t="s">
        <v>1864</v>
      </c>
      <c r="H142" t="s">
        <v>19</v>
      </c>
      <c r="I142" t="s">
        <v>850</v>
      </c>
      <c r="J142" s="1">
        <v>45839</v>
      </c>
      <c r="K142" t="s">
        <v>851</v>
      </c>
      <c r="L142">
        <v>46330</v>
      </c>
      <c r="M142">
        <v>46330</v>
      </c>
      <c r="N142">
        <v>1343.87</v>
      </c>
      <c r="O142">
        <v>44986.13</v>
      </c>
      <c r="P142" t="s">
        <v>2167</v>
      </c>
      <c r="Q142" t="s">
        <v>2168</v>
      </c>
      <c r="R142" t="s">
        <v>2169</v>
      </c>
      <c r="S142" t="s">
        <v>1950</v>
      </c>
    </row>
    <row r="143" spans="3:19" x14ac:dyDescent="0.45">
      <c r="C143" s="21">
        <f>Transformed_Data[[#This Row],[Amount]]/SUMIFS(Transformed_Data[Amount],Transformed_Data[Created],Transformed_Data[[#This Row],[Created]])</f>
        <v>0.41968865089586299</v>
      </c>
      <c r="D143" s="19" cm="1">
        <f t="array" ref="D143">IFERROR(_xlfn.XLOOKUP(Transformed_Data[[#This Row],[Created]],_xlfn._TRO_TRAILING('Fees by date'!$C$4:$C$1001),_xlfn._TRO_TRAILING('Fees by date'!$D$4:D$1001)),"")*Transformed_Data[[#This Row],[Stripe fee Allocation %]]</f>
        <v>-185.75</v>
      </c>
      <c r="E143" s="20">
        <f>DATEVALUE(SUBSTITUTE(_xlfn.TEXTAFTER(Transformed_Data[[#This Row],[TabName]], " ", -3), " ", ", ", 2))</f>
        <v>45846</v>
      </c>
      <c r="F143" t="s">
        <v>616</v>
      </c>
      <c r="G143" t="s">
        <v>1864</v>
      </c>
      <c r="H143" t="s">
        <v>19</v>
      </c>
      <c r="I143" t="s">
        <v>852</v>
      </c>
      <c r="J143" s="1">
        <v>45839</v>
      </c>
      <c r="K143" t="s">
        <v>853</v>
      </c>
      <c r="L143">
        <v>37150</v>
      </c>
      <c r="M143">
        <v>37150</v>
      </c>
      <c r="N143">
        <v>1263.4000000000001</v>
      </c>
      <c r="O143">
        <v>35886.6</v>
      </c>
      <c r="P143" t="s">
        <v>2170</v>
      </c>
      <c r="Q143" t="s">
        <v>2171</v>
      </c>
      <c r="R143" t="s">
        <v>2172</v>
      </c>
      <c r="S143" t="s">
        <v>1955</v>
      </c>
    </row>
    <row r="144" spans="3:19" x14ac:dyDescent="0.45">
      <c r="C144" s="5">
        <f>Transformed_Data[[#This Row],[Amount]]/SUMIFS(Transformed_Data[Amount],Transformed_Data[Created],Transformed_Data[[#This Row],[Created]])</f>
        <v>8.6354812449120175E-2</v>
      </c>
      <c r="D144" s="19" cm="1">
        <f t="array" ref="D144">IFERROR(_xlfn.XLOOKUP(Transformed_Data[[#This Row],[Created]],_xlfn._TRO_TRAILING('Fees by date'!$C$4:$C$1001),_xlfn._TRO_TRAILING('Fees by date'!$D$4:D$1001)),"")*Transformed_Data[[#This Row],[Stripe fee Allocation %]]</f>
        <v>-86.188147661093382</v>
      </c>
      <c r="E144" s="20">
        <f>DATEVALUE(SUBSTITUTE(_xlfn.TEXTAFTER(Transformed_Data[[#This Row],[TabName]], " ", -3), " ", ", ", 2))</f>
        <v>45846</v>
      </c>
      <c r="F144" t="s">
        <v>616</v>
      </c>
      <c r="G144" t="s">
        <v>1864</v>
      </c>
      <c r="H144" t="s">
        <v>19</v>
      </c>
      <c r="I144" t="s">
        <v>854</v>
      </c>
      <c r="J144" s="1">
        <v>45840</v>
      </c>
      <c r="K144" t="s">
        <v>855</v>
      </c>
      <c r="L144">
        <v>17237.5</v>
      </c>
      <c r="M144">
        <v>17237.5</v>
      </c>
      <c r="N144">
        <v>500.19</v>
      </c>
      <c r="O144">
        <v>16737.310000000001</v>
      </c>
      <c r="P144" t="s">
        <v>2173</v>
      </c>
      <c r="Q144" t="s">
        <v>2174</v>
      </c>
      <c r="R144" t="s">
        <v>2175</v>
      </c>
      <c r="S144" t="s">
        <v>1957</v>
      </c>
    </row>
    <row r="145" spans="3:19" x14ac:dyDescent="0.45">
      <c r="C145" s="5">
        <f>Transformed_Data[[#This Row],[Amount]]/SUMIFS(Transformed_Data[Amount],Transformed_Data[Created],Transformed_Data[[#This Row],[Created]])</f>
        <v>0.75245788715636541</v>
      </c>
      <c r="D145" s="19" cm="1">
        <f t="array" ref="D145">IFERROR(_xlfn.XLOOKUP(Transformed_Data[[#This Row],[Created]],_xlfn._TRO_TRAILING('Fees by date'!$C$4:$C$1001),_xlfn._TRO_TRAILING('Fees by date'!$D$4:D$1001)),"")*Transformed_Data[[#This Row],[Stripe fee Allocation %]]</f>
        <v>-751.00564343415363</v>
      </c>
      <c r="E145" s="20">
        <f>DATEVALUE(SUBSTITUTE(_xlfn.TEXTAFTER(Transformed_Data[[#This Row],[TabName]], " ", -3), " ", ", ", 2))</f>
        <v>45846</v>
      </c>
      <c r="F145" t="s">
        <v>616</v>
      </c>
      <c r="G145" t="s">
        <v>1864</v>
      </c>
      <c r="H145" t="s">
        <v>19</v>
      </c>
      <c r="I145" t="s">
        <v>856</v>
      </c>
      <c r="J145" s="1">
        <v>45840</v>
      </c>
      <c r="K145" t="s">
        <v>857</v>
      </c>
      <c r="L145">
        <v>150200</v>
      </c>
      <c r="M145">
        <v>150200</v>
      </c>
      <c r="N145">
        <v>4356.1000000000004</v>
      </c>
      <c r="O145">
        <v>145843.9</v>
      </c>
      <c r="P145" t="s">
        <v>2176</v>
      </c>
      <c r="Q145" t="s">
        <v>2039</v>
      </c>
      <c r="R145" t="s">
        <v>2040</v>
      </c>
      <c r="S145" t="s">
        <v>1959</v>
      </c>
    </row>
    <row r="146" spans="3:19" x14ac:dyDescent="0.45">
      <c r="C146" s="5">
        <f>Transformed_Data[[#This Row],[Amount]]/SUMIFS(Transformed_Data[Amount],Transformed_Data[Created],Transformed_Data[[#This Row],[Created]])</f>
        <v>5.8864049095121796E-3</v>
      </c>
      <c r="D146" s="19" cm="1">
        <f t="array" ref="D146">IFERROR(_xlfn.XLOOKUP(Transformed_Data[[#This Row],[Created]],_xlfn._TRO_TRAILING('Fees by date'!$C$4:$C$1001),_xlfn._TRO_TRAILING('Fees by date'!$D$4:D$1001)),"")*Transformed_Data[[#This Row],[Stripe fee Allocation %]]</f>
        <v>-5.875044148036821</v>
      </c>
      <c r="E146" s="20">
        <f>DATEVALUE(SUBSTITUTE(_xlfn.TEXTAFTER(Transformed_Data[[#This Row],[TabName]], " ", -3), " ", ", ", 2))</f>
        <v>45846</v>
      </c>
      <c r="F146" t="s">
        <v>616</v>
      </c>
      <c r="G146" t="s">
        <v>1864</v>
      </c>
      <c r="H146" t="s">
        <v>19</v>
      </c>
      <c r="I146" t="s">
        <v>858</v>
      </c>
      <c r="J146" s="1">
        <v>45840</v>
      </c>
      <c r="K146" t="s">
        <v>859</v>
      </c>
      <c r="L146">
        <v>1175</v>
      </c>
      <c r="M146">
        <v>1175</v>
      </c>
      <c r="N146">
        <v>52</v>
      </c>
      <c r="O146">
        <v>1123</v>
      </c>
      <c r="P146" t="s">
        <v>1999</v>
      </c>
      <c r="Q146" t="s">
        <v>2000</v>
      </c>
      <c r="R146" t="s">
        <v>2001</v>
      </c>
      <c r="S146" t="s">
        <v>1959</v>
      </c>
    </row>
    <row r="147" spans="3:19" x14ac:dyDescent="0.45">
      <c r="C147" s="5">
        <f>Transformed_Data[[#This Row],[Amount]]/SUMIFS(Transformed_Data[Amount],Transformed_Data[Created],Transformed_Data[[#This Row],[Created]])</f>
        <v>0.1553008954850022</v>
      </c>
      <c r="D147" s="19" cm="1">
        <f t="array" ref="D147">IFERROR(_xlfn.XLOOKUP(Transformed_Data[[#This Row],[Created]],_xlfn._TRO_TRAILING('Fees by date'!$C$4:$C$1001),_xlfn._TRO_TRAILING('Fees by date'!$D$4:D$1001)),"")*Transformed_Data[[#This Row],[Stripe fee Allocation %]]</f>
        <v>-155.00116475671615</v>
      </c>
      <c r="E147" s="20">
        <f>DATEVALUE(SUBSTITUTE(_xlfn.TEXTAFTER(Transformed_Data[[#This Row],[TabName]], " ", -3), " ", ", ", 2))</f>
        <v>45846</v>
      </c>
      <c r="F147" t="s">
        <v>616</v>
      </c>
      <c r="G147" t="s">
        <v>1864</v>
      </c>
      <c r="H147" t="s">
        <v>19</v>
      </c>
      <c r="I147" t="s">
        <v>866</v>
      </c>
      <c r="J147" s="1">
        <v>45840</v>
      </c>
      <c r="K147" t="s">
        <v>867</v>
      </c>
      <c r="L147">
        <v>31000</v>
      </c>
      <c r="M147">
        <v>31000</v>
      </c>
      <c r="N147">
        <v>8</v>
      </c>
      <c r="O147">
        <v>30992</v>
      </c>
      <c r="P147" t="s">
        <v>2177</v>
      </c>
      <c r="Q147" t="s">
        <v>2178</v>
      </c>
      <c r="R147" t="s">
        <v>2179</v>
      </c>
    </row>
    <row r="148" spans="3:19" x14ac:dyDescent="0.45">
      <c r="C148" s="5">
        <f>Transformed_Data[[#This Row],[Amount]]/SUMIFS(Transformed_Data[Amount],Transformed_Data[Created],Transformed_Data[[#This Row],[Created]])</f>
        <v>0.4919903009102834</v>
      </c>
      <c r="D148" s="19" cm="1">
        <f t="array" ref="D148">IFERROR(_xlfn.XLOOKUP(Transformed_Data[[#This Row],[Created]],_xlfn._TRO_TRAILING('Fees by date'!$C$4:$C$1001),_xlfn._TRO_TRAILING('Fees by date'!$D$4:D$1001)),"")*Transformed_Data[[#This Row],[Stripe fee Allocation %]]</f>
        <v>-154.71127002424774</v>
      </c>
      <c r="E148" s="20">
        <f>DATEVALUE(SUBSTITUTE(_xlfn.TEXTAFTER(Transformed_Data[[#This Row],[TabName]], " ", -3), " ", ", ", 2))</f>
        <v>45846</v>
      </c>
      <c r="F148" t="s">
        <v>616</v>
      </c>
      <c r="G148" t="s">
        <v>1864</v>
      </c>
      <c r="H148" t="s">
        <v>19</v>
      </c>
      <c r="I148" t="s">
        <v>860</v>
      </c>
      <c r="J148" s="1">
        <v>45841</v>
      </c>
      <c r="K148" t="s">
        <v>861</v>
      </c>
      <c r="L148">
        <v>30942.5</v>
      </c>
      <c r="M148">
        <v>30942.5</v>
      </c>
      <c r="N148">
        <v>897.63</v>
      </c>
      <c r="O148">
        <v>30044.87</v>
      </c>
      <c r="P148" t="s">
        <v>2180</v>
      </c>
      <c r="Q148" t="s">
        <v>2181</v>
      </c>
      <c r="R148" t="s">
        <v>2182</v>
      </c>
      <c r="S148" t="s">
        <v>1966</v>
      </c>
    </row>
    <row r="149" spans="3:19" x14ac:dyDescent="0.45">
      <c r="C149" s="5">
        <f>Transformed_Data[[#This Row],[Amount]]/SUMIFS(Transformed_Data[Amount],Transformed_Data[Created],Transformed_Data[[#This Row],[Created]])</f>
        <v>0.49290455936717414</v>
      </c>
      <c r="D149" s="19" cm="1">
        <f t="array" ref="D149">IFERROR(_xlfn.XLOOKUP(Transformed_Data[[#This Row],[Created]],_xlfn._TRO_TRAILING('Fees by date'!$C$4:$C$1001),_xlfn._TRO_TRAILING('Fees by date'!$D$4:D$1001)),"")*Transformed_Data[[#This Row],[Stripe fee Allocation %]]</f>
        <v>-154.9987677386016</v>
      </c>
      <c r="E149" s="20">
        <f>DATEVALUE(SUBSTITUTE(_xlfn.TEXTAFTER(Transformed_Data[[#This Row],[TabName]], " ", -3), " ", ", ", 2))</f>
        <v>45846</v>
      </c>
      <c r="F149" t="s">
        <v>616</v>
      </c>
      <c r="G149" t="s">
        <v>1864</v>
      </c>
      <c r="H149" t="s">
        <v>19</v>
      </c>
      <c r="I149" t="s">
        <v>862</v>
      </c>
      <c r="J149" s="1">
        <v>45841</v>
      </c>
      <c r="K149" t="s">
        <v>863</v>
      </c>
      <c r="L149">
        <v>31000</v>
      </c>
      <c r="M149">
        <v>31000</v>
      </c>
      <c r="N149">
        <v>1054.3</v>
      </c>
      <c r="O149">
        <v>29945.7</v>
      </c>
      <c r="P149" t="s">
        <v>2053</v>
      </c>
      <c r="Q149" t="s">
        <v>2158</v>
      </c>
      <c r="R149" t="s">
        <v>2159</v>
      </c>
    </row>
    <row r="150" spans="3:19" x14ac:dyDescent="0.45">
      <c r="C150" s="5">
        <f>Transformed_Data[[#This Row],[Amount]]/SUMIFS(Transformed_Data[Amount],Transformed_Data[Created],Transformed_Data[[#This Row],[Created]])</f>
        <v>1.5105139722542434E-2</v>
      </c>
      <c r="D150" s="19" cm="1">
        <f t="array" ref="D150">IFERROR(_xlfn.XLOOKUP(Transformed_Data[[#This Row],[Created]],_xlfn._TRO_TRAILING('Fees by date'!$C$4:$C$1001),_xlfn._TRO_TRAILING('Fees by date'!$D$4:D$1001)),"")*Transformed_Data[[#This Row],[Stripe fee Allocation %]]</f>
        <v>-4.7499622371506947</v>
      </c>
      <c r="E150" s="20">
        <f>DATEVALUE(SUBSTITUTE(_xlfn.TEXTAFTER(Transformed_Data[[#This Row],[TabName]], " ", -3), " ", ", ", 2))</f>
        <v>45846</v>
      </c>
      <c r="F150" t="s">
        <v>616</v>
      </c>
      <c r="G150" t="s">
        <v>1864</v>
      </c>
      <c r="H150" t="s">
        <v>19</v>
      </c>
      <c r="I150" t="s">
        <v>864</v>
      </c>
      <c r="J150" s="1">
        <v>45841</v>
      </c>
      <c r="K150" t="s">
        <v>865</v>
      </c>
      <c r="L150">
        <v>950</v>
      </c>
      <c r="M150">
        <v>950</v>
      </c>
      <c r="N150">
        <v>27.85</v>
      </c>
      <c r="O150">
        <v>922.15</v>
      </c>
      <c r="P150" t="s">
        <v>1895</v>
      </c>
      <c r="Q150" t="s">
        <v>1896</v>
      </c>
      <c r="R150" t="s">
        <v>1897</v>
      </c>
    </row>
    <row r="151" spans="3:19" x14ac:dyDescent="0.45">
      <c r="C151" s="5">
        <f>Transformed_Data[[#This Row],[Amount]]/SUMIFS(Transformed_Data[Amount],Transformed_Data[Created],Transformed_Data[[#This Row],[Created]])</f>
        <v>2.2612140440673805E-3</v>
      </c>
      <c r="D151" s="19" cm="1">
        <f t="array" ref="D151">IFERROR(_xlfn.XLOOKUP(Transformed_Data[[#This Row],[Created]],_xlfn._TRO_TRAILING('Fees by date'!$C$4:$C$1001),_xlfn._TRO_TRAILING('Fees by date'!$D$4:D$1001)),"")*Transformed_Data[[#This Row],[Stripe fee Allocation %]]</f>
        <v>-2.5799999999999996</v>
      </c>
      <c r="E151" s="20">
        <f>DATEVALUE(SUBSTITUTE(_xlfn.TEXTAFTER(Transformed_Data[[#This Row],[TabName]], " ", -3), " ", ", ", 2))</f>
        <v>45853</v>
      </c>
      <c r="F151" t="s">
        <v>616</v>
      </c>
      <c r="G151" t="s">
        <v>1863</v>
      </c>
      <c r="H151" t="s">
        <v>19</v>
      </c>
      <c r="I151" t="s">
        <v>747</v>
      </c>
      <c r="J151" s="1">
        <v>45842</v>
      </c>
      <c r="K151" t="s">
        <v>748</v>
      </c>
      <c r="L151">
        <v>516</v>
      </c>
      <c r="M151">
        <v>516</v>
      </c>
      <c r="N151">
        <v>23</v>
      </c>
      <c r="O151">
        <v>493</v>
      </c>
      <c r="P151" t="s">
        <v>2183</v>
      </c>
      <c r="Q151" t="s">
        <v>2184</v>
      </c>
      <c r="R151" t="s">
        <v>2185</v>
      </c>
      <c r="S151" t="s">
        <v>2186</v>
      </c>
    </row>
    <row r="152" spans="3:19" x14ac:dyDescent="0.45">
      <c r="C152" s="5">
        <f>Transformed_Data[[#This Row],[Amount]]/SUMIFS(Transformed_Data[Amount],Transformed_Data[Created],Transformed_Data[[#This Row],[Created]])</f>
        <v>4.7327735806061456E-3</v>
      </c>
      <c r="D152" s="19" cm="1">
        <f t="array" ref="D152">IFERROR(_xlfn.XLOOKUP(Transformed_Data[[#This Row],[Created]],_xlfn._TRO_TRAILING('Fees by date'!$C$4:$C$1001),_xlfn._TRO_TRAILING('Fees by date'!$D$4:D$1001)),"")*Transformed_Data[[#This Row],[Stripe fee Allocation %]]</f>
        <v>-5.4</v>
      </c>
      <c r="E152" s="20">
        <f>DATEVALUE(SUBSTITUTE(_xlfn.TEXTAFTER(Transformed_Data[[#This Row],[TabName]], " ", -3), " ", ", ", 2))</f>
        <v>45853</v>
      </c>
      <c r="F152" t="s">
        <v>616</v>
      </c>
      <c r="G152" t="s">
        <v>1863</v>
      </c>
      <c r="H152" t="s">
        <v>19</v>
      </c>
      <c r="I152" t="s">
        <v>749</v>
      </c>
      <c r="J152" s="1">
        <v>45842</v>
      </c>
      <c r="K152" t="s">
        <v>750</v>
      </c>
      <c r="L152">
        <v>1080</v>
      </c>
      <c r="M152">
        <v>1080</v>
      </c>
      <c r="N152">
        <v>31.62</v>
      </c>
      <c r="O152">
        <v>1048.3800000000001</v>
      </c>
      <c r="P152" t="s">
        <v>2187</v>
      </c>
      <c r="Q152" t="s">
        <v>2188</v>
      </c>
      <c r="R152" t="s">
        <v>2189</v>
      </c>
      <c r="S152" t="s">
        <v>1950</v>
      </c>
    </row>
    <row r="153" spans="3:19" x14ac:dyDescent="0.45">
      <c r="C153" s="5">
        <f>Transformed_Data[[#This Row],[Amount]]/SUMIFS(Transformed_Data[Amount],Transformed_Data[Created],Transformed_Data[[#This Row],[Created]])</f>
        <v>0.11656646041122544</v>
      </c>
      <c r="D153" s="19" cm="1">
        <f t="array" ref="D153">IFERROR(_xlfn.XLOOKUP(Transformed_Data[[#This Row],[Created]],_xlfn._TRO_TRAILING('Fees by date'!$C$4:$C$1001),_xlfn._TRO_TRAILING('Fees by date'!$D$4:D$1001)),"")*Transformed_Data[[#This Row],[Stripe fee Allocation %]]</f>
        <v>-133</v>
      </c>
      <c r="E153" s="20">
        <f>DATEVALUE(SUBSTITUTE(_xlfn.TEXTAFTER(Transformed_Data[[#This Row],[TabName]], " ", -3), " ", ", ", 2))</f>
        <v>45853</v>
      </c>
      <c r="F153" t="s">
        <v>616</v>
      </c>
      <c r="G153" t="s">
        <v>1863</v>
      </c>
      <c r="H153" t="s">
        <v>19</v>
      </c>
      <c r="I153" t="s">
        <v>751</v>
      </c>
      <c r="J153" s="1">
        <v>45842</v>
      </c>
      <c r="K153" t="s">
        <v>752</v>
      </c>
      <c r="L153">
        <v>26600</v>
      </c>
      <c r="M153">
        <v>26600</v>
      </c>
      <c r="N153">
        <v>771.7</v>
      </c>
      <c r="O153">
        <v>25828.3</v>
      </c>
      <c r="P153" t="s">
        <v>2190</v>
      </c>
      <c r="Q153" t="s">
        <v>2191</v>
      </c>
      <c r="R153" t="s">
        <v>2192</v>
      </c>
      <c r="S153" t="s">
        <v>2193</v>
      </c>
    </row>
    <row r="154" spans="3:19" x14ac:dyDescent="0.45">
      <c r="C154" s="5">
        <f>Transformed_Data[[#This Row],[Amount]]/SUMIFS(Transformed_Data[Amount],Transformed_Data[Created],Transformed_Data[[#This Row],[Created]])</f>
        <v>0.43821977598205053</v>
      </c>
      <c r="D154" s="19" cm="1">
        <f t="array" ref="D154">IFERROR(_xlfn.XLOOKUP(Transformed_Data[[#This Row],[Created]],_xlfn._TRO_TRAILING('Fees by date'!$C$4:$C$1001),_xlfn._TRO_TRAILING('Fees by date'!$D$4:D$1001)),"")*Transformed_Data[[#This Row],[Stripe fee Allocation %]]</f>
        <v>-500</v>
      </c>
      <c r="E154" s="20">
        <f>DATEVALUE(SUBSTITUTE(_xlfn.TEXTAFTER(Transformed_Data[[#This Row],[TabName]], " ", -3), " ", ", ", 2))</f>
        <v>45853</v>
      </c>
      <c r="F154" t="s">
        <v>616</v>
      </c>
      <c r="G154" t="s">
        <v>1863</v>
      </c>
      <c r="H154" t="s">
        <v>19</v>
      </c>
      <c r="I154" t="s">
        <v>753</v>
      </c>
      <c r="J154" s="1">
        <v>45842</v>
      </c>
      <c r="K154" t="s">
        <v>754</v>
      </c>
      <c r="L154">
        <v>100000</v>
      </c>
      <c r="M154">
        <v>100000</v>
      </c>
      <c r="N154">
        <v>2900.3</v>
      </c>
      <c r="O154">
        <v>97099.7</v>
      </c>
      <c r="P154" t="s">
        <v>2194</v>
      </c>
      <c r="Q154" t="s">
        <v>2195</v>
      </c>
      <c r="R154" t="s">
        <v>2196</v>
      </c>
      <c r="S154" t="s">
        <v>2197</v>
      </c>
    </row>
    <row r="155" spans="3:19" x14ac:dyDescent="0.45">
      <c r="C155" s="5">
        <f>Transformed_Data[[#This Row],[Amount]]/SUMIFS(Transformed_Data[Amount],Transformed_Data[Created],Transformed_Data[[#This Row],[Created]])</f>
        <v>0.43821977598205053</v>
      </c>
      <c r="D155" s="19" cm="1">
        <f t="array" ref="D155">IFERROR(_xlfn.XLOOKUP(Transformed_Data[[#This Row],[Created]],_xlfn._TRO_TRAILING('Fees by date'!$C$4:$C$1001),_xlfn._TRO_TRAILING('Fees by date'!$D$4:D$1001)),"")*Transformed_Data[[#This Row],[Stripe fee Allocation %]]</f>
        <v>-500</v>
      </c>
      <c r="E155" s="20">
        <f>DATEVALUE(SUBSTITUTE(_xlfn.TEXTAFTER(Transformed_Data[[#This Row],[TabName]], " ", -3), " ", ", ", 2))</f>
        <v>45853</v>
      </c>
      <c r="F155" t="s">
        <v>616</v>
      </c>
      <c r="G155" t="s">
        <v>1863</v>
      </c>
      <c r="H155" t="s">
        <v>19</v>
      </c>
      <c r="I155" t="s">
        <v>755</v>
      </c>
      <c r="J155" s="1">
        <v>45842</v>
      </c>
      <c r="K155" t="s">
        <v>756</v>
      </c>
      <c r="L155">
        <v>100000</v>
      </c>
      <c r="M155">
        <v>100000</v>
      </c>
      <c r="N155">
        <v>2900.3</v>
      </c>
      <c r="O155">
        <v>97099.7</v>
      </c>
      <c r="P155" t="s">
        <v>2194</v>
      </c>
      <c r="Q155" t="s">
        <v>2195</v>
      </c>
      <c r="R155" t="s">
        <v>2196</v>
      </c>
      <c r="S155" t="s">
        <v>2197</v>
      </c>
    </row>
    <row r="156" spans="3:19" x14ac:dyDescent="0.45">
      <c r="C156" s="5">
        <f>Transformed_Data[[#This Row],[Amount]]/SUMIFS(Transformed_Data[Amount],Transformed_Data[Created],Transformed_Data[[#This Row],[Created]])</f>
        <v>1</v>
      </c>
      <c r="D156" s="19" cm="1">
        <f t="array" ref="D156">IFERROR(_xlfn.XLOOKUP(Transformed_Data[[#This Row],[Created]],_xlfn._TRO_TRAILING('Fees by date'!$C$4:$C$1001),_xlfn._TRO_TRAILING('Fees by date'!$D$4:D$1001)),"")*Transformed_Data[[#This Row],[Stripe fee Allocation %]]</f>
        <v>-190.5</v>
      </c>
      <c r="E156" s="20">
        <f>DATEVALUE(SUBSTITUTE(_xlfn.TEXTAFTER(Transformed_Data[[#This Row],[TabName]], " ", -3), " ", ", ", 2))</f>
        <v>45853</v>
      </c>
      <c r="F156" t="s">
        <v>616</v>
      </c>
      <c r="G156" t="s">
        <v>1863</v>
      </c>
      <c r="H156" t="s">
        <v>19</v>
      </c>
      <c r="I156" t="s">
        <v>757</v>
      </c>
      <c r="J156" s="1">
        <v>45843</v>
      </c>
      <c r="K156" t="s">
        <v>758</v>
      </c>
      <c r="L156">
        <v>38100</v>
      </c>
      <c r="M156">
        <v>38100</v>
      </c>
      <c r="N156">
        <v>1105.2</v>
      </c>
      <c r="O156">
        <v>36994.800000000003</v>
      </c>
      <c r="P156" t="s">
        <v>2198</v>
      </c>
      <c r="Q156" t="s">
        <v>2199</v>
      </c>
      <c r="R156" t="s">
        <v>2200</v>
      </c>
      <c r="S156" t="s">
        <v>2201</v>
      </c>
    </row>
    <row r="157" spans="3:19" x14ac:dyDescent="0.45">
      <c r="C157" s="5">
        <f>Transformed_Data[[#This Row],[Amount]]/SUMIFS(Transformed_Data[Amount],Transformed_Data[Created],Transformed_Data[[#This Row],[Created]])</f>
        <v>1</v>
      </c>
      <c r="D157" s="19" cm="1">
        <f t="array" ref="D157">IFERROR(_xlfn.XLOOKUP(Transformed_Data[[#This Row],[Created]],_xlfn._TRO_TRAILING('Fees by date'!$C$4:$C$1001),_xlfn._TRO_TRAILING('Fees by date'!$D$4:D$1001)),"")*Transformed_Data[[#This Row],[Stripe fee Allocation %]]</f>
        <v>-98.84</v>
      </c>
      <c r="E157" s="20">
        <f>DATEVALUE(SUBSTITUTE(_xlfn.TEXTAFTER(Transformed_Data[[#This Row],[TabName]], " ", -3), " ", ", ", 2))</f>
        <v>45853</v>
      </c>
      <c r="F157" t="s">
        <v>616</v>
      </c>
      <c r="G157" t="s">
        <v>1863</v>
      </c>
      <c r="H157" t="s">
        <v>19</v>
      </c>
      <c r="I157" t="s">
        <v>759</v>
      </c>
      <c r="J157" s="1">
        <v>45844</v>
      </c>
      <c r="K157" t="s">
        <v>760</v>
      </c>
      <c r="L157">
        <v>19767.5</v>
      </c>
      <c r="M157">
        <v>19767.5</v>
      </c>
      <c r="N157">
        <v>573.55999999999995</v>
      </c>
      <c r="O157">
        <v>19193.939999999999</v>
      </c>
      <c r="P157" t="s">
        <v>2202</v>
      </c>
      <c r="Q157" t="s">
        <v>2203</v>
      </c>
      <c r="R157" t="s">
        <v>2204</v>
      </c>
      <c r="S157" t="s">
        <v>2205</v>
      </c>
    </row>
    <row r="158" spans="3:19" x14ac:dyDescent="0.45">
      <c r="C158" s="5">
        <f>Transformed_Data[[#This Row],[Amount]]/SUMIFS(Transformed_Data[Amount],Transformed_Data[Created],Transformed_Data[[#This Row],[Created]])</f>
        <v>0.19891816436922002</v>
      </c>
      <c r="D158" s="19" cm="1">
        <f t="array" ref="D158">IFERROR(_xlfn.XLOOKUP(Transformed_Data[[#This Row],[Created]],_xlfn._TRO_TRAILING('Fees by date'!$C$4:$C$1001),_xlfn._TRO_TRAILING('Fees by date'!$D$4:D$1001)),"")*Transformed_Data[[#This Row],[Stripe fee Allocation %]]</f>
        <v>-57</v>
      </c>
      <c r="E158" s="20">
        <f>DATEVALUE(SUBSTITUTE(_xlfn.TEXTAFTER(Transformed_Data[[#This Row],[TabName]], " ", -3), " ", ", ", 2))</f>
        <v>45853</v>
      </c>
      <c r="F158" t="s">
        <v>616</v>
      </c>
      <c r="G158" t="s">
        <v>1863</v>
      </c>
      <c r="H158" t="s">
        <v>19</v>
      </c>
      <c r="I158" t="s">
        <v>761</v>
      </c>
      <c r="J158" s="1">
        <v>45845</v>
      </c>
      <c r="K158" t="s">
        <v>762</v>
      </c>
      <c r="L158">
        <v>11400</v>
      </c>
      <c r="M158">
        <v>11400</v>
      </c>
      <c r="N158">
        <v>387.9</v>
      </c>
      <c r="O158">
        <v>11012.1</v>
      </c>
      <c r="P158" t="s">
        <v>2206</v>
      </c>
      <c r="Q158" t="s">
        <v>2207</v>
      </c>
      <c r="R158" t="s">
        <v>2208</v>
      </c>
      <c r="S158" t="s">
        <v>1955</v>
      </c>
    </row>
    <row r="159" spans="3:19" x14ac:dyDescent="0.45">
      <c r="C159" s="5">
        <f>Transformed_Data[[#This Row],[Amount]]/SUMIFS(Transformed_Data[Amount],Transformed_Data[Created],Transformed_Data[[#This Row],[Created]])</f>
        <v>0.24062118303960914</v>
      </c>
      <c r="D159" s="19" cm="1">
        <f t="array" ref="D159">IFERROR(_xlfn.XLOOKUP(Transformed_Data[[#This Row],[Created]],_xlfn._TRO_TRAILING('Fees by date'!$C$4:$C$1001),_xlfn._TRO_TRAILING('Fees by date'!$D$4:D$1001)),"")*Transformed_Data[[#This Row],[Stripe fee Allocation %]]</f>
        <v>-68.95</v>
      </c>
      <c r="E159" s="20">
        <f>DATEVALUE(SUBSTITUTE(_xlfn.TEXTAFTER(Transformed_Data[[#This Row],[TabName]], " ", -3), " ", ", ", 2))</f>
        <v>45853</v>
      </c>
      <c r="F159" t="s">
        <v>616</v>
      </c>
      <c r="G159" t="s">
        <v>1863</v>
      </c>
      <c r="H159" t="s">
        <v>19</v>
      </c>
      <c r="I159" t="s">
        <v>763</v>
      </c>
      <c r="J159" s="1">
        <v>45845</v>
      </c>
      <c r="K159" t="s">
        <v>764</v>
      </c>
      <c r="L159">
        <v>13790</v>
      </c>
      <c r="M159">
        <v>13790</v>
      </c>
      <c r="N159">
        <v>400.21</v>
      </c>
      <c r="O159">
        <v>13389.79</v>
      </c>
      <c r="P159" t="s">
        <v>2209</v>
      </c>
      <c r="Q159" t="s">
        <v>2210</v>
      </c>
      <c r="R159" t="s">
        <v>2211</v>
      </c>
      <c r="S159" t="s">
        <v>2212</v>
      </c>
    </row>
    <row r="160" spans="3:19" x14ac:dyDescent="0.45">
      <c r="C160" s="5">
        <f>Transformed_Data[[#This Row],[Amount]]/SUMIFS(Transformed_Data[Amount],Transformed_Data[Created],Transformed_Data[[#This Row],[Created]])</f>
        <v>0.56046065259117084</v>
      </c>
      <c r="D160" s="19" cm="1">
        <f t="array" ref="D160">IFERROR(_xlfn.XLOOKUP(Transformed_Data[[#This Row],[Created]],_xlfn._TRO_TRAILING('Fees by date'!$C$4:$C$1001),_xlfn._TRO_TRAILING('Fees by date'!$D$4:D$1001)),"")*Transformed_Data[[#This Row],[Stripe fee Allocation %]]</f>
        <v>-160.60000000000002</v>
      </c>
      <c r="E160" s="20">
        <f>DATEVALUE(SUBSTITUTE(_xlfn.TEXTAFTER(Transformed_Data[[#This Row],[TabName]], " ", -3), " ", ", ", 2))</f>
        <v>45853</v>
      </c>
      <c r="F160" t="s">
        <v>616</v>
      </c>
      <c r="G160" t="s">
        <v>1863</v>
      </c>
      <c r="H160" t="s">
        <v>19</v>
      </c>
      <c r="I160" t="s">
        <v>765</v>
      </c>
      <c r="J160" s="1">
        <v>45845</v>
      </c>
      <c r="K160" t="s">
        <v>766</v>
      </c>
      <c r="L160">
        <v>32120</v>
      </c>
      <c r="M160">
        <v>32120</v>
      </c>
      <c r="N160">
        <v>931.78</v>
      </c>
      <c r="O160">
        <v>31188.22</v>
      </c>
      <c r="P160" t="s">
        <v>2194</v>
      </c>
      <c r="Q160" t="s">
        <v>2195</v>
      </c>
      <c r="R160" t="s">
        <v>2196</v>
      </c>
      <c r="S160" t="s">
        <v>2197</v>
      </c>
    </row>
    <row r="161" spans="3:19" x14ac:dyDescent="0.45">
      <c r="C161" s="21">
        <f>Transformed_Data[[#This Row],[Amount]]/SUMIFS(Transformed_Data[Amount],Transformed_Data[Created],Transformed_Data[[#This Row],[Created]])</f>
        <v>5.753326141675656E-3</v>
      </c>
      <c r="D161" s="19" cm="1">
        <f t="array" ref="D161">IFERROR(_xlfn.XLOOKUP(Transformed_Data[[#This Row],[Created]],_xlfn._TRO_TRAILING('Fees by date'!$C$4:$C$1001),_xlfn._TRO_TRAILING('Fees by date'!$D$4:D$1001)),"")*Transformed_Data[[#This Row],[Stripe fee Allocation %]]</f>
        <v>-4</v>
      </c>
      <c r="E161" s="20">
        <f>DATEVALUE(SUBSTITUTE(_xlfn.TEXTAFTER(Transformed_Data[[#This Row],[TabName]], " ", -3), " ", ", ", 2))</f>
        <v>45853</v>
      </c>
      <c r="F161" t="s">
        <v>616</v>
      </c>
      <c r="G161" t="s">
        <v>1863</v>
      </c>
      <c r="H161" t="s">
        <v>19</v>
      </c>
      <c r="I161" t="s">
        <v>767</v>
      </c>
      <c r="J161" s="1">
        <v>45846</v>
      </c>
      <c r="K161" t="s">
        <v>768</v>
      </c>
      <c r="L161">
        <v>800</v>
      </c>
      <c r="M161">
        <v>800</v>
      </c>
      <c r="N161">
        <v>23.5</v>
      </c>
      <c r="O161">
        <v>776.5</v>
      </c>
      <c r="P161" t="s">
        <v>1901</v>
      </c>
      <c r="Q161" t="s">
        <v>1902</v>
      </c>
      <c r="R161" t="s">
        <v>1903</v>
      </c>
      <c r="S161" t="s">
        <v>1904</v>
      </c>
    </row>
    <row r="162" spans="3:19" x14ac:dyDescent="0.45">
      <c r="C162" s="21">
        <f>Transformed_Data[[#This Row],[Amount]]/SUMIFS(Transformed_Data[Amount],Transformed_Data[Created],Transformed_Data[[#This Row],[Created]])</f>
        <v>0.63466379000359585</v>
      </c>
      <c r="D162" s="19" cm="1">
        <f t="array" ref="D162">IFERROR(_xlfn.XLOOKUP(Transformed_Data[[#This Row],[Created]],_xlfn._TRO_TRAILING('Fees by date'!$C$4:$C$1001),_xlfn._TRO_TRAILING('Fees by date'!$D$4:D$1001)),"")*Transformed_Data[[#This Row],[Stripe fee Allocation %]]</f>
        <v>-441.25</v>
      </c>
      <c r="E162" s="20">
        <f>DATEVALUE(SUBSTITUTE(_xlfn.TEXTAFTER(Transformed_Data[[#This Row],[TabName]], " ", -3), " ", ", ", 2))</f>
        <v>45853</v>
      </c>
      <c r="F162" t="s">
        <v>616</v>
      </c>
      <c r="G162" t="s">
        <v>1863</v>
      </c>
      <c r="H162" t="s">
        <v>19</v>
      </c>
      <c r="I162" t="s">
        <v>769</v>
      </c>
      <c r="J162" s="1">
        <v>45846</v>
      </c>
      <c r="K162" t="s">
        <v>770</v>
      </c>
      <c r="L162">
        <v>88250</v>
      </c>
      <c r="M162">
        <v>88250</v>
      </c>
      <c r="N162">
        <v>2559.5500000000002</v>
      </c>
      <c r="O162">
        <v>85690.45</v>
      </c>
      <c r="P162" t="s">
        <v>2213</v>
      </c>
      <c r="Q162" t="s">
        <v>2214</v>
      </c>
      <c r="R162" t="s">
        <v>2215</v>
      </c>
      <c r="S162" t="s">
        <v>2096</v>
      </c>
    </row>
    <row r="163" spans="3:19" x14ac:dyDescent="0.45">
      <c r="C163" s="21">
        <f>Transformed_Data[[#This Row],[Amount]]/SUMIFS(Transformed_Data[Amount],Transformed_Data[Created],Transformed_Data[[#This Row],[Created]])</f>
        <v>0.35958288385472853</v>
      </c>
      <c r="D163" s="19" cm="1">
        <f t="array" ref="D163">IFERROR(_xlfn.XLOOKUP(Transformed_Data[[#This Row],[Created]],_xlfn._TRO_TRAILING('Fees by date'!$C$4:$C$1001),_xlfn._TRO_TRAILING('Fees by date'!$D$4:D$1001)),"")*Transformed_Data[[#This Row],[Stripe fee Allocation %]]</f>
        <v>-250</v>
      </c>
      <c r="E163" s="20">
        <f>DATEVALUE(SUBSTITUTE(_xlfn.TEXTAFTER(Transformed_Data[[#This Row],[TabName]], " ", -3), " ", ", ", 2))</f>
        <v>45853</v>
      </c>
      <c r="F163" t="s">
        <v>616</v>
      </c>
      <c r="G163" t="s">
        <v>1863</v>
      </c>
      <c r="H163" t="s">
        <v>19</v>
      </c>
      <c r="I163" t="s">
        <v>789</v>
      </c>
      <c r="J163" s="1">
        <v>45846</v>
      </c>
      <c r="K163" t="s">
        <v>790</v>
      </c>
      <c r="L163">
        <v>50000</v>
      </c>
      <c r="M163">
        <v>50000</v>
      </c>
      <c r="N163">
        <v>8</v>
      </c>
      <c r="O163">
        <v>49992</v>
      </c>
      <c r="P163" t="s">
        <v>2216</v>
      </c>
      <c r="Q163" t="s">
        <v>2217</v>
      </c>
      <c r="R163" t="s">
        <v>2218</v>
      </c>
      <c r="S163" t="s">
        <v>2219</v>
      </c>
    </row>
    <row r="164" spans="3:19" x14ac:dyDescent="0.45">
      <c r="C164" s="21">
        <f>Transformed_Data[[#This Row],[Amount]]/SUMIFS(Transformed_Data[Amount],Transformed_Data[Created],Transformed_Data[[#This Row],[Created]])</f>
        <v>6.4788201479526932E-3</v>
      </c>
      <c r="D164" s="19" cm="1">
        <f t="array" ref="D164">IFERROR(_xlfn.XLOOKUP(Transformed_Data[[#This Row],[Created]],_xlfn._TRO_TRAILING('Fees by date'!$C$4:$C$1001),_xlfn._TRO_TRAILING('Fees by date'!$D$4:D$1001)),"")*Transformed_Data[[#This Row],[Stripe fee Allocation %]]</f>
        <v>-5.5</v>
      </c>
      <c r="E164" s="20">
        <f>DATEVALUE(SUBSTITUTE(_xlfn.TEXTAFTER(Transformed_Data[[#This Row],[TabName]], " ", -3), " ", ", ", 2))</f>
        <v>45853</v>
      </c>
      <c r="F164" t="s">
        <v>616</v>
      </c>
      <c r="G164" t="s">
        <v>1863</v>
      </c>
      <c r="H164" t="s">
        <v>19</v>
      </c>
      <c r="I164" t="s">
        <v>771</v>
      </c>
      <c r="J164" s="1">
        <v>45847</v>
      </c>
      <c r="K164" t="s">
        <v>772</v>
      </c>
      <c r="L164">
        <v>1100</v>
      </c>
      <c r="M164">
        <v>1100</v>
      </c>
      <c r="N164">
        <v>32.200000000000003</v>
      </c>
      <c r="O164">
        <v>1067.8</v>
      </c>
      <c r="P164" t="s">
        <v>1937</v>
      </c>
      <c r="Q164" t="s">
        <v>1938</v>
      </c>
      <c r="R164" t="s">
        <v>1939</v>
      </c>
      <c r="S164" t="s">
        <v>2220</v>
      </c>
    </row>
    <row r="165" spans="3:19" x14ac:dyDescent="0.45">
      <c r="C165" s="21">
        <f>Transformed_Data[[#This Row],[Amount]]/SUMIFS(Transformed_Data[Amount],Transformed_Data[Created],Transformed_Data[[#This Row],[Created]])</f>
        <v>5.418649578287707E-4</v>
      </c>
      <c r="D165" s="19" cm="1">
        <f t="array" ref="D165">IFERROR(_xlfn.XLOOKUP(Transformed_Data[[#This Row],[Created]],_xlfn._TRO_TRAILING('Fees by date'!$C$4:$C$1001),_xlfn._TRO_TRAILING('Fees by date'!$D$4:D$1001)),"")*Transformed_Data[[#This Row],[Stripe fee Allocation %]]</f>
        <v>-0.46</v>
      </c>
      <c r="E165" s="20">
        <f>DATEVALUE(SUBSTITUTE(_xlfn.TEXTAFTER(Transformed_Data[[#This Row],[TabName]], " ", -3), " ", ", ", 2))</f>
        <v>45853</v>
      </c>
      <c r="F165" t="s">
        <v>616</v>
      </c>
      <c r="G165" t="s">
        <v>1863</v>
      </c>
      <c r="H165" t="s">
        <v>19</v>
      </c>
      <c r="I165" t="s">
        <v>773</v>
      </c>
      <c r="J165" s="1">
        <v>45847</v>
      </c>
      <c r="K165" t="s">
        <v>774</v>
      </c>
      <c r="L165">
        <v>92</v>
      </c>
      <c r="M165">
        <v>92</v>
      </c>
      <c r="N165">
        <v>2.97</v>
      </c>
      <c r="O165">
        <v>89.03</v>
      </c>
      <c r="P165" t="s">
        <v>2140</v>
      </c>
      <c r="Q165" t="s">
        <v>2141</v>
      </c>
      <c r="R165" t="s">
        <v>2142</v>
      </c>
      <c r="S165" t="s">
        <v>2221</v>
      </c>
    </row>
    <row r="166" spans="3:19" x14ac:dyDescent="0.45">
      <c r="C166" s="5">
        <f>Transformed_Data[[#This Row],[Amount]]/SUMIFS(Transformed_Data[Amount],Transformed_Data[Created],Transformed_Data[[#This Row],[Created]])</f>
        <v>5.418649578287707E-4</v>
      </c>
      <c r="D166" s="19" cm="1">
        <f t="array" ref="D166">IFERROR(_xlfn.XLOOKUP(Transformed_Data[[#This Row],[Created]],_xlfn._TRO_TRAILING('Fees by date'!$C$4:$C$1001),_xlfn._TRO_TRAILING('Fees by date'!$D$4:D$1001)),"")*Transformed_Data[[#This Row],[Stripe fee Allocation %]]</f>
        <v>-0.46</v>
      </c>
      <c r="E166" s="20">
        <f>DATEVALUE(SUBSTITUTE(_xlfn.TEXTAFTER(Transformed_Data[[#This Row],[TabName]], " ", -3), " ", ", ", 2))</f>
        <v>45853</v>
      </c>
      <c r="F166" t="s">
        <v>616</v>
      </c>
      <c r="G166" t="s">
        <v>1863</v>
      </c>
      <c r="H166" t="s">
        <v>19</v>
      </c>
      <c r="I166" t="s">
        <v>775</v>
      </c>
      <c r="J166" s="1">
        <v>45847</v>
      </c>
      <c r="K166" t="s">
        <v>776</v>
      </c>
      <c r="L166">
        <v>92</v>
      </c>
      <c r="M166">
        <v>92</v>
      </c>
      <c r="N166">
        <v>2.97</v>
      </c>
      <c r="O166">
        <v>89.03</v>
      </c>
      <c r="P166" t="s">
        <v>2136</v>
      </c>
      <c r="Q166" t="s">
        <v>2137</v>
      </c>
      <c r="R166" t="s">
        <v>2138</v>
      </c>
      <c r="S166" t="s">
        <v>2222</v>
      </c>
    </row>
    <row r="167" spans="3:19" x14ac:dyDescent="0.45">
      <c r="C167" s="5">
        <f>Transformed_Data[[#This Row],[Amount]]/SUMIFS(Transformed_Data[Amount],Transformed_Data[Created],Transformed_Data[[#This Row],[Created]])</f>
        <v>2.8860198840880178E-2</v>
      </c>
      <c r="D167" s="19" cm="1">
        <f t="array" ref="D167">IFERROR(_xlfn.XLOOKUP(Transformed_Data[[#This Row],[Created]],_xlfn._TRO_TRAILING('Fees by date'!$C$4:$C$1001),_xlfn._TRO_TRAILING('Fees by date'!$D$4:D$1001)),"")*Transformed_Data[[#This Row],[Stripe fee Allocation %]]</f>
        <v>-24.5</v>
      </c>
      <c r="E167" s="20">
        <f>DATEVALUE(SUBSTITUTE(_xlfn.TEXTAFTER(Transformed_Data[[#This Row],[TabName]], " ", -3), " ", ", ", 2))</f>
        <v>45853</v>
      </c>
      <c r="F167" t="s">
        <v>616</v>
      </c>
      <c r="G167" t="s">
        <v>1863</v>
      </c>
      <c r="H167" t="s">
        <v>19</v>
      </c>
      <c r="I167" t="s">
        <v>777</v>
      </c>
      <c r="J167" s="1">
        <v>45847</v>
      </c>
      <c r="K167" t="s">
        <v>778</v>
      </c>
      <c r="L167">
        <v>4900</v>
      </c>
      <c r="M167">
        <v>4900</v>
      </c>
      <c r="N167">
        <v>142.4</v>
      </c>
      <c r="O167">
        <v>4757.6000000000004</v>
      </c>
      <c r="P167" t="s">
        <v>2194</v>
      </c>
      <c r="Q167" t="s">
        <v>2195</v>
      </c>
      <c r="R167" t="s">
        <v>2196</v>
      </c>
      <c r="S167" t="s">
        <v>2197</v>
      </c>
    </row>
    <row r="168" spans="3:19" x14ac:dyDescent="0.45">
      <c r="C168" s="5">
        <f>Transformed_Data[[#This Row],[Amount]]/SUMIFS(Transformed_Data[Amount],Transformed_Data[Created],Transformed_Data[[#This Row],[Created]])</f>
        <v>0.96357725109550962</v>
      </c>
      <c r="D168" s="19" cm="1">
        <f t="array" ref="D168">IFERROR(_xlfn.XLOOKUP(Transformed_Data[[#This Row],[Created]],_xlfn._TRO_TRAILING('Fees by date'!$C$4:$C$1001),_xlfn._TRO_TRAILING('Fees by date'!$D$4:D$1001)),"")*Transformed_Data[[#This Row],[Stripe fee Allocation %]]</f>
        <v>-818</v>
      </c>
      <c r="E168" s="20">
        <f>DATEVALUE(SUBSTITUTE(_xlfn.TEXTAFTER(Transformed_Data[[#This Row],[TabName]], " ", -3), " ", ", ", 2))</f>
        <v>45853</v>
      </c>
      <c r="F168" t="s">
        <v>616</v>
      </c>
      <c r="G168" t="s">
        <v>1863</v>
      </c>
      <c r="H168" t="s">
        <v>19</v>
      </c>
      <c r="I168" t="s">
        <v>791</v>
      </c>
      <c r="J168" s="1">
        <v>45847</v>
      </c>
      <c r="K168" t="s">
        <v>792</v>
      </c>
      <c r="L168">
        <v>163600</v>
      </c>
      <c r="M168">
        <v>163600</v>
      </c>
      <c r="N168">
        <v>8</v>
      </c>
      <c r="O168">
        <v>163592</v>
      </c>
      <c r="P168" t="s">
        <v>2223</v>
      </c>
      <c r="Q168" t="s">
        <v>2224</v>
      </c>
      <c r="R168" t="s">
        <v>2225</v>
      </c>
      <c r="S168" t="s">
        <v>2226</v>
      </c>
    </row>
    <row r="169" spans="3:19" x14ac:dyDescent="0.45">
      <c r="C169" s="5">
        <f>Transformed_Data[[#This Row],[Amount]]/SUMIFS(Transformed_Data[Amount],Transformed_Data[Created],Transformed_Data[[#This Row],[Created]])</f>
        <v>7.7249903437620698E-2</v>
      </c>
      <c r="D169" s="19" cm="1">
        <f t="array" ref="D169">IFERROR(_xlfn.XLOOKUP(Transformed_Data[[#This Row],[Created]],_xlfn._TRO_TRAILING('Fees by date'!$C$4:$C$1001),_xlfn._TRO_TRAILING('Fees by date'!$D$4:D$1001)),"")*Transformed_Data[[#This Row],[Stripe fee Allocation %]]</f>
        <v>-50</v>
      </c>
      <c r="E169" s="20">
        <f>DATEVALUE(SUBSTITUTE(_xlfn.TEXTAFTER(Transformed_Data[[#This Row],[TabName]], " ", -3), " ", ", ", 2))</f>
        <v>45853</v>
      </c>
      <c r="F169" t="s">
        <v>616</v>
      </c>
      <c r="G169" t="s">
        <v>1863</v>
      </c>
      <c r="H169" t="s">
        <v>19</v>
      </c>
      <c r="I169" t="s">
        <v>779</v>
      </c>
      <c r="J169" s="1">
        <v>45848</v>
      </c>
      <c r="K169" t="s">
        <v>780</v>
      </c>
      <c r="L169">
        <v>10000</v>
      </c>
      <c r="M169">
        <v>10000</v>
      </c>
      <c r="N169">
        <v>290.3</v>
      </c>
      <c r="O169">
        <v>9709.7000000000007</v>
      </c>
      <c r="P169" t="s">
        <v>2206</v>
      </c>
      <c r="Q169" t="s">
        <v>2207</v>
      </c>
      <c r="R169" t="s">
        <v>2208</v>
      </c>
      <c r="S169" t="s">
        <v>1955</v>
      </c>
    </row>
    <row r="170" spans="3:19" x14ac:dyDescent="0.45">
      <c r="C170" s="5">
        <f>Transformed_Data[[#This Row],[Amount]]/SUMIFS(Transformed_Data[Amount],Transformed_Data[Created],Transformed_Data[[#This Row],[Created]])</f>
        <v>9.2699884125144849E-2</v>
      </c>
      <c r="D170" s="19" cm="1">
        <f t="array" ref="D170">IFERROR(_xlfn.XLOOKUP(Transformed_Data[[#This Row],[Created]],_xlfn._TRO_TRAILING('Fees by date'!$C$4:$C$1001),_xlfn._TRO_TRAILING('Fees by date'!$D$4:D$1001)),"")*Transformed_Data[[#This Row],[Stripe fee Allocation %]]</f>
        <v>-60.000000000000007</v>
      </c>
      <c r="E170" s="20">
        <f>DATEVALUE(SUBSTITUTE(_xlfn.TEXTAFTER(Transformed_Data[[#This Row],[TabName]], " ", -3), " ", ", ", 2))</f>
        <v>45853</v>
      </c>
      <c r="F170" t="s">
        <v>616</v>
      </c>
      <c r="G170" t="s">
        <v>1863</v>
      </c>
      <c r="H170" t="s">
        <v>19</v>
      </c>
      <c r="I170" t="s">
        <v>781</v>
      </c>
      <c r="J170" s="1">
        <v>45848</v>
      </c>
      <c r="K170" t="s">
        <v>782</v>
      </c>
      <c r="L170">
        <v>12000</v>
      </c>
      <c r="M170">
        <v>12000</v>
      </c>
      <c r="N170">
        <v>348.3</v>
      </c>
      <c r="O170">
        <v>11651.7</v>
      </c>
      <c r="P170" t="s">
        <v>2227</v>
      </c>
      <c r="Q170" t="s">
        <v>2228</v>
      </c>
      <c r="R170" t="s">
        <v>2229</v>
      </c>
      <c r="S170" t="s">
        <v>2230</v>
      </c>
    </row>
    <row r="171" spans="3:19" x14ac:dyDescent="0.45">
      <c r="C171" s="5">
        <f>Transformed_Data[[#This Row],[Amount]]/SUMIFS(Transformed_Data[Amount],Transformed_Data[Created],Transformed_Data[[#This Row],[Created]])</f>
        <v>0.19312475859405176</v>
      </c>
      <c r="D171" s="19" cm="1">
        <f t="array" ref="D171">IFERROR(_xlfn.XLOOKUP(Transformed_Data[[#This Row],[Created]],_xlfn._TRO_TRAILING('Fees by date'!$C$4:$C$1001),_xlfn._TRO_TRAILING('Fees by date'!$D$4:D$1001)),"")*Transformed_Data[[#This Row],[Stripe fee Allocation %]]</f>
        <v>-125</v>
      </c>
      <c r="E171" s="20">
        <f>DATEVALUE(SUBSTITUTE(_xlfn.TEXTAFTER(Transformed_Data[[#This Row],[TabName]], " ", -3), " ", ", ", 2))</f>
        <v>45853</v>
      </c>
      <c r="F171" t="s">
        <v>616</v>
      </c>
      <c r="G171" t="s">
        <v>1863</v>
      </c>
      <c r="H171" t="s">
        <v>19</v>
      </c>
      <c r="I171" t="s">
        <v>793</v>
      </c>
      <c r="J171" s="1">
        <v>45848</v>
      </c>
      <c r="K171" t="s">
        <v>794</v>
      </c>
      <c r="L171">
        <v>25000</v>
      </c>
      <c r="M171">
        <v>25000</v>
      </c>
      <c r="N171">
        <v>8</v>
      </c>
      <c r="O171">
        <v>24992</v>
      </c>
      <c r="P171" t="s">
        <v>2231</v>
      </c>
      <c r="Q171" t="s">
        <v>2232</v>
      </c>
      <c r="R171" t="s">
        <v>2233</v>
      </c>
      <c r="S171" t="s">
        <v>2234</v>
      </c>
    </row>
    <row r="172" spans="3:19" x14ac:dyDescent="0.45">
      <c r="C172" s="5">
        <f>Transformed_Data[[#This Row],[Amount]]/SUMIFS(Transformed_Data[Amount],Transformed_Data[Created],Transformed_Data[[#This Row],[Created]])</f>
        <v>0.46504441869447666</v>
      </c>
      <c r="D172" s="19" cm="1">
        <f t="array" ref="D172">IFERROR(_xlfn.XLOOKUP(Transformed_Data[[#This Row],[Created]],_xlfn._TRO_TRAILING('Fees by date'!$C$4:$C$1001),_xlfn._TRO_TRAILING('Fees by date'!$D$4:D$1001)),"")*Transformed_Data[[#This Row],[Stripe fee Allocation %]]</f>
        <v>-301</v>
      </c>
      <c r="E172" s="20">
        <f>DATEVALUE(SUBSTITUTE(_xlfn.TEXTAFTER(Transformed_Data[[#This Row],[TabName]], " ", -3), " ", ", ", 2))</f>
        <v>45853</v>
      </c>
      <c r="F172" t="s">
        <v>616</v>
      </c>
      <c r="G172" t="s">
        <v>1863</v>
      </c>
      <c r="H172" t="s">
        <v>19</v>
      </c>
      <c r="I172" t="s">
        <v>795</v>
      </c>
      <c r="J172" s="1">
        <v>45848</v>
      </c>
      <c r="K172" t="s">
        <v>796</v>
      </c>
      <c r="L172">
        <v>60200</v>
      </c>
      <c r="M172">
        <v>60200</v>
      </c>
      <c r="N172">
        <v>8</v>
      </c>
      <c r="O172">
        <v>60192</v>
      </c>
      <c r="P172" t="s">
        <v>2049</v>
      </c>
      <c r="Q172" t="s">
        <v>2235</v>
      </c>
      <c r="R172" t="s">
        <v>2236</v>
      </c>
      <c r="S172" t="s">
        <v>2237</v>
      </c>
    </row>
    <row r="173" spans="3:19" x14ac:dyDescent="0.45">
      <c r="C173" s="5">
        <f>Transformed_Data[[#This Row],[Amount]]/SUMIFS(Transformed_Data[Amount],Transformed_Data[Created],Transformed_Data[[#This Row],[Created]])</f>
        <v>0.17188103514870606</v>
      </c>
      <c r="D173" s="19" cm="1">
        <f t="array" ref="D173">IFERROR(_xlfn.XLOOKUP(Transformed_Data[[#This Row],[Created]],_xlfn._TRO_TRAILING('Fees by date'!$C$4:$C$1001),_xlfn._TRO_TRAILING('Fees by date'!$D$4:D$1001)),"")*Transformed_Data[[#This Row],[Stripe fee Allocation %]]</f>
        <v>-111.25</v>
      </c>
      <c r="E173" s="20">
        <f>DATEVALUE(SUBSTITUTE(_xlfn.TEXTAFTER(Transformed_Data[[#This Row],[TabName]], " ", -3), " ", ", ", 2))</f>
        <v>45853</v>
      </c>
      <c r="F173" t="s">
        <v>616</v>
      </c>
      <c r="G173" t="s">
        <v>1863</v>
      </c>
      <c r="H173" t="s">
        <v>19</v>
      </c>
      <c r="I173" t="s">
        <v>797</v>
      </c>
      <c r="J173" s="1">
        <v>45848</v>
      </c>
      <c r="K173" t="s">
        <v>798</v>
      </c>
      <c r="L173">
        <v>22250</v>
      </c>
      <c r="M173">
        <v>22250</v>
      </c>
      <c r="N173">
        <v>8</v>
      </c>
      <c r="O173">
        <v>22242</v>
      </c>
      <c r="P173" t="s">
        <v>2231</v>
      </c>
      <c r="Q173" t="s">
        <v>2232</v>
      </c>
      <c r="R173" t="s">
        <v>2233</v>
      </c>
      <c r="S173" t="s">
        <v>2234</v>
      </c>
    </row>
    <row r="174" spans="3:19" x14ac:dyDescent="0.45">
      <c r="C174" s="5">
        <f>Transformed_Data[[#This Row],[Amount]]/SUMIFS(Transformed_Data[Amount],Transformed_Data[Created],Transformed_Data[[#This Row],[Created]])</f>
        <v>1.6260162601626018E-2</v>
      </c>
      <c r="D174" s="19" cm="1">
        <f t="array" ref="D174">IFERROR(_xlfn.XLOOKUP(Transformed_Data[[#This Row],[Created]],_xlfn._TRO_TRAILING('Fees by date'!$C$4:$C$1001),_xlfn._TRO_TRAILING('Fees by date'!$D$4:D$1001)),"")*Transformed_Data[[#This Row],[Stripe fee Allocation %]]</f>
        <v>-1.5000000000000002</v>
      </c>
      <c r="E174" s="20">
        <f>DATEVALUE(SUBSTITUTE(_xlfn.TEXTAFTER(Transformed_Data[[#This Row],[TabName]], " ", -3), " ", ", ", 2))</f>
        <v>45853</v>
      </c>
      <c r="F174" t="s">
        <v>616</v>
      </c>
      <c r="G174" t="s">
        <v>1863</v>
      </c>
      <c r="H174" t="s">
        <v>19</v>
      </c>
      <c r="I174" t="s">
        <v>783</v>
      </c>
      <c r="J174" s="1">
        <v>45849</v>
      </c>
      <c r="K174" t="s">
        <v>784</v>
      </c>
      <c r="L174">
        <v>300</v>
      </c>
      <c r="M174">
        <v>300</v>
      </c>
      <c r="N174">
        <v>13.5</v>
      </c>
      <c r="O174">
        <v>286.5</v>
      </c>
      <c r="P174" t="s">
        <v>2110</v>
      </c>
      <c r="Q174" t="s">
        <v>2111</v>
      </c>
      <c r="R174" t="s">
        <v>2112</v>
      </c>
      <c r="S174" t="s">
        <v>2238</v>
      </c>
    </row>
    <row r="175" spans="3:19" x14ac:dyDescent="0.45">
      <c r="C175" s="5">
        <f>Transformed_Data[[#This Row],[Amount]]/SUMIFS(Transformed_Data[Amount],Transformed_Data[Created],Transformed_Data[[#This Row],[Created]])</f>
        <v>5.4200542005420054E-3</v>
      </c>
      <c r="D175" s="19" cm="1">
        <f t="array" ref="D175">IFERROR(_xlfn.XLOOKUP(Transformed_Data[[#This Row],[Created]],_xlfn._TRO_TRAILING('Fees by date'!$C$4:$C$1001),_xlfn._TRO_TRAILING('Fees by date'!$D$4:D$1001)),"")*Transformed_Data[[#This Row],[Stripe fee Allocation %]]</f>
        <v>-0.5</v>
      </c>
      <c r="E175" s="20">
        <f>DATEVALUE(SUBSTITUTE(_xlfn.TEXTAFTER(Transformed_Data[[#This Row],[TabName]], " ", -3), " ", ", ", 2))</f>
        <v>45853</v>
      </c>
      <c r="F175" t="s">
        <v>616</v>
      </c>
      <c r="G175" t="s">
        <v>1863</v>
      </c>
      <c r="H175" t="s">
        <v>19</v>
      </c>
      <c r="I175" t="s">
        <v>785</v>
      </c>
      <c r="J175" s="1">
        <v>45849</v>
      </c>
      <c r="K175" t="s">
        <v>786</v>
      </c>
      <c r="L175">
        <v>100</v>
      </c>
      <c r="M175">
        <v>100</v>
      </c>
      <c r="N175">
        <v>4.7</v>
      </c>
      <c r="O175">
        <v>95.3</v>
      </c>
      <c r="P175" t="s">
        <v>2114</v>
      </c>
      <c r="Q175" t="s">
        <v>2115</v>
      </c>
      <c r="R175" t="s">
        <v>2116</v>
      </c>
      <c r="S175" t="s">
        <v>2239</v>
      </c>
    </row>
    <row r="176" spans="3:19" x14ac:dyDescent="0.45">
      <c r="C176" s="5">
        <f>Transformed_Data[[#This Row],[Amount]]/SUMIFS(Transformed_Data[Amount],Transformed_Data[Created],Transformed_Data[[#This Row],[Created]])</f>
        <v>0.97831978319783197</v>
      </c>
      <c r="D176" s="19" cm="1">
        <f t="array" ref="D176">IFERROR(_xlfn.XLOOKUP(Transformed_Data[[#This Row],[Created]],_xlfn._TRO_TRAILING('Fees by date'!$C$4:$C$1001),_xlfn._TRO_TRAILING('Fees by date'!$D$4:D$1001)),"")*Transformed_Data[[#This Row],[Stripe fee Allocation %]]</f>
        <v>-90.25</v>
      </c>
      <c r="E176" s="20">
        <f>DATEVALUE(SUBSTITUTE(_xlfn.TEXTAFTER(Transformed_Data[[#This Row],[TabName]], " ", -3), " ", ", ", 2))</f>
        <v>45853</v>
      </c>
      <c r="F176" t="s">
        <v>616</v>
      </c>
      <c r="G176" t="s">
        <v>1863</v>
      </c>
      <c r="H176" t="s">
        <v>19</v>
      </c>
      <c r="I176" t="s">
        <v>787</v>
      </c>
      <c r="J176" s="1">
        <v>45849</v>
      </c>
      <c r="K176" t="s">
        <v>788</v>
      </c>
      <c r="L176">
        <v>18050</v>
      </c>
      <c r="M176">
        <v>18050</v>
      </c>
      <c r="N176">
        <v>523.75</v>
      </c>
      <c r="O176">
        <v>17526.25</v>
      </c>
      <c r="P176" t="s">
        <v>2240</v>
      </c>
      <c r="Q176" t="s">
        <v>2241</v>
      </c>
      <c r="R176" t="s">
        <v>2242</v>
      </c>
      <c r="S176" t="s">
        <v>2243</v>
      </c>
    </row>
    <row r="177" spans="3:19" x14ac:dyDescent="0.45">
      <c r="C177" s="5">
        <f>Transformed_Data[[#This Row],[Amount]]/SUMIFS(Transformed_Data[Amount],Transformed_Data[Created],Transformed_Data[[#This Row],[Created]])</f>
        <v>0.61707988980716255</v>
      </c>
      <c r="D177" s="19" cm="1">
        <f t="array" ref="D177">IFERROR(_xlfn.XLOOKUP(Transformed_Data[[#This Row],[Created]],_xlfn._TRO_TRAILING('Fees by date'!$C$4:$C$1001),_xlfn._TRO_TRAILING('Fees by date'!$D$4:D$1001)),"")*Transformed_Data[[#This Row],[Stripe fee Allocation %]]</f>
        <v>-140.00308539944905</v>
      </c>
      <c r="E177" s="20">
        <f>DATEVALUE(SUBSTITUTE(_xlfn.TEXTAFTER(Transformed_Data[[#This Row],[TabName]], " ", -3), " ", ", ", 2))</f>
        <v>45860</v>
      </c>
      <c r="F177" t="s">
        <v>616</v>
      </c>
      <c r="G177" t="s">
        <v>1862</v>
      </c>
      <c r="H177" t="s">
        <v>19</v>
      </c>
      <c r="I177" t="s">
        <v>706</v>
      </c>
      <c r="J177" s="1">
        <v>45851</v>
      </c>
      <c r="K177" t="s">
        <v>707</v>
      </c>
      <c r="L177">
        <v>28000</v>
      </c>
      <c r="M177">
        <v>28000</v>
      </c>
      <c r="N177">
        <v>952.3</v>
      </c>
      <c r="O177">
        <v>27047.7</v>
      </c>
      <c r="P177" t="s">
        <v>2244</v>
      </c>
      <c r="Q177" t="s">
        <v>2245</v>
      </c>
      <c r="R177" t="s">
        <v>2033</v>
      </c>
      <c r="S177" t="s">
        <v>2034</v>
      </c>
    </row>
    <row r="178" spans="3:19" x14ac:dyDescent="0.45">
      <c r="C178" s="5">
        <f>Transformed_Data[[#This Row],[Amount]]/SUMIFS(Transformed_Data[Amount],Transformed_Data[Created],Transformed_Data[[#This Row],[Created]])</f>
        <v>0.38292011019283745</v>
      </c>
      <c r="D178" s="19" cm="1">
        <f t="array" ref="D178">IFERROR(_xlfn.XLOOKUP(Transformed_Data[[#This Row],[Created]],_xlfn._TRO_TRAILING('Fees by date'!$C$4:$C$1001),_xlfn._TRO_TRAILING('Fees by date'!$D$4:D$1001)),"")*Transformed_Data[[#This Row],[Stripe fee Allocation %]]</f>
        <v>-86.876914600550961</v>
      </c>
      <c r="E178" s="20">
        <f>DATEVALUE(SUBSTITUTE(_xlfn.TEXTAFTER(Transformed_Data[[#This Row],[TabName]], " ", -3), " ", ", ", 2))</f>
        <v>45860</v>
      </c>
      <c r="F178" t="s">
        <v>616</v>
      </c>
      <c r="G178" t="s">
        <v>1862</v>
      </c>
      <c r="H178" t="s">
        <v>19</v>
      </c>
      <c r="I178" t="s">
        <v>708</v>
      </c>
      <c r="J178" s="1">
        <v>45851</v>
      </c>
      <c r="K178" t="s">
        <v>709</v>
      </c>
      <c r="L178">
        <v>17375</v>
      </c>
      <c r="M178">
        <v>17375</v>
      </c>
      <c r="N178">
        <v>504.18</v>
      </c>
      <c r="O178">
        <v>16870.82</v>
      </c>
      <c r="P178" t="s">
        <v>2244</v>
      </c>
      <c r="Q178" t="s">
        <v>2245</v>
      </c>
      <c r="R178" t="s">
        <v>2037</v>
      </c>
      <c r="S178" t="s">
        <v>2038</v>
      </c>
    </row>
    <row r="179" spans="3:19" x14ac:dyDescent="0.45">
      <c r="C179" s="5">
        <f>Transformed_Data[[#This Row],[Amount]]/SUMIFS(Transformed_Data[Amount],Transformed_Data[Created],Transformed_Data[[#This Row],[Created]])</f>
        <v>0.48529411764705882</v>
      </c>
      <c r="D179" s="19" cm="1">
        <f t="array" ref="D179">IFERROR(_xlfn.XLOOKUP(Transformed_Data[[#This Row],[Created]],_xlfn._TRO_TRAILING('Fees by date'!$C$4:$C$1001),_xlfn._TRO_TRAILING('Fees by date'!$D$4:D$1001)),"")*Transformed_Data[[#This Row],[Stripe fee Allocation %]]</f>
        <v>-63.529852941176472</v>
      </c>
      <c r="E179" s="20">
        <f>DATEVALUE(SUBSTITUTE(_xlfn.TEXTAFTER(Transformed_Data[[#This Row],[TabName]], " ", -3), " ", ", ", 2))</f>
        <v>45860</v>
      </c>
      <c r="F179" t="s">
        <v>616</v>
      </c>
      <c r="G179" t="s">
        <v>1862</v>
      </c>
      <c r="H179" t="s">
        <v>19</v>
      </c>
      <c r="I179" t="s">
        <v>710</v>
      </c>
      <c r="J179" s="1">
        <v>45852</v>
      </c>
      <c r="K179" t="s">
        <v>711</v>
      </c>
      <c r="L179">
        <v>12705</v>
      </c>
      <c r="M179">
        <v>12705</v>
      </c>
      <c r="N179">
        <v>368.75</v>
      </c>
      <c r="O179">
        <v>12336.25</v>
      </c>
      <c r="P179" t="s">
        <v>1960</v>
      </c>
      <c r="Q179" t="s">
        <v>1961</v>
      </c>
      <c r="R179" t="s">
        <v>2040</v>
      </c>
      <c r="S179" t="s">
        <v>2041</v>
      </c>
    </row>
    <row r="180" spans="3:19" x14ac:dyDescent="0.45">
      <c r="C180" s="5">
        <f>Transformed_Data[[#This Row],[Amount]]/SUMIFS(Transformed_Data[Amount],Transformed_Data[Created],Transformed_Data[[#This Row],[Created]])</f>
        <v>7.3529411764705885E-2</v>
      </c>
      <c r="D180" s="19" cm="1">
        <f t="array" ref="D180">IFERROR(_xlfn.XLOOKUP(Transformed_Data[[#This Row],[Created]],_xlfn._TRO_TRAILING('Fees by date'!$C$4:$C$1001),_xlfn._TRO_TRAILING('Fees by date'!$D$4:D$1001)),"")*Transformed_Data[[#This Row],[Stripe fee Allocation %]]</f>
        <v>-9.6257352941176464</v>
      </c>
      <c r="E180" s="20">
        <f>DATEVALUE(SUBSTITUTE(_xlfn.TEXTAFTER(Transformed_Data[[#This Row],[TabName]], " ", -3), " ", ", ", 2))</f>
        <v>45860</v>
      </c>
      <c r="F180" t="s">
        <v>616</v>
      </c>
      <c r="G180" t="s">
        <v>1862</v>
      </c>
      <c r="H180" t="s">
        <v>19</v>
      </c>
      <c r="I180" t="s">
        <v>712</v>
      </c>
      <c r="J180" s="1">
        <v>45852</v>
      </c>
      <c r="K180" t="s">
        <v>713</v>
      </c>
      <c r="L180">
        <v>1925</v>
      </c>
      <c r="M180">
        <v>1925</v>
      </c>
      <c r="N180">
        <v>56.13</v>
      </c>
      <c r="O180">
        <v>1868.87</v>
      </c>
      <c r="P180" t="s">
        <v>2246</v>
      </c>
      <c r="Q180" t="s">
        <v>2247</v>
      </c>
      <c r="R180" t="s">
        <v>2043</v>
      </c>
      <c r="S180" t="s">
        <v>2044</v>
      </c>
    </row>
    <row r="181" spans="3:19" x14ac:dyDescent="0.45">
      <c r="C181" s="5">
        <f>Transformed_Data[[#This Row],[Amount]]/SUMIFS(Transformed_Data[Amount],Transformed_Data[Created],Transformed_Data[[#This Row],[Created]])</f>
        <v>0.44117647058823528</v>
      </c>
      <c r="D181" s="19" cm="1">
        <f t="array" ref="D181">IFERROR(_xlfn.XLOOKUP(Transformed_Data[[#This Row],[Created]],_xlfn._TRO_TRAILING('Fees by date'!$C$4:$C$1001),_xlfn._TRO_TRAILING('Fees by date'!$D$4:D$1001)),"")*Transformed_Data[[#This Row],[Stripe fee Allocation %]]</f>
        <v>-57.754411764705878</v>
      </c>
      <c r="E181" s="20">
        <f>DATEVALUE(SUBSTITUTE(_xlfn.TEXTAFTER(Transformed_Data[[#This Row],[TabName]], " ", -3), " ", ", ", 2))</f>
        <v>45860</v>
      </c>
      <c r="F181" t="s">
        <v>616</v>
      </c>
      <c r="G181" t="s">
        <v>1862</v>
      </c>
      <c r="H181" t="s">
        <v>19</v>
      </c>
      <c r="I181" t="s">
        <v>714</v>
      </c>
      <c r="J181" s="1">
        <v>45852</v>
      </c>
      <c r="K181" t="s">
        <v>715</v>
      </c>
      <c r="L181">
        <v>11550</v>
      </c>
      <c r="M181">
        <v>11550</v>
      </c>
      <c r="N181">
        <v>335.25</v>
      </c>
      <c r="O181">
        <v>11214.75</v>
      </c>
      <c r="P181" t="s">
        <v>2248</v>
      </c>
      <c r="Q181" t="s">
        <v>2249</v>
      </c>
      <c r="R181" t="s">
        <v>2043</v>
      </c>
      <c r="S181" t="s">
        <v>2044</v>
      </c>
    </row>
    <row r="182" spans="3:19" x14ac:dyDescent="0.45">
      <c r="C182" s="5">
        <f>Transformed_Data[[#This Row],[Amount]]/SUMIFS(Transformed_Data[Amount],Transformed_Data[Created],Transformed_Data[[#This Row],[Created]])</f>
        <v>0.39165068594187935</v>
      </c>
      <c r="D182" s="19" cm="1">
        <f t="array" ref="D182">IFERROR(_xlfn.XLOOKUP(Transformed_Data[[#This Row],[Created]],_xlfn._TRO_TRAILING('Fees by date'!$C$4:$C$1001),_xlfn._TRO_TRAILING('Fees by date'!$D$4:D$1001)),"")*Transformed_Data[[#This Row],[Stripe fee Allocation %]]</f>
        <v>-132.75</v>
      </c>
      <c r="E182" s="20">
        <f>DATEVALUE(SUBSTITUTE(_xlfn.TEXTAFTER(Transformed_Data[[#This Row],[TabName]], " ", -3), " ", ", ", 2))</f>
        <v>45860</v>
      </c>
      <c r="F182" t="s">
        <v>616</v>
      </c>
      <c r="G182" t="s">
        <v>1862</v>
      </c>
      <c r="H182" t="s">
        <v>19</v>
      </c>
      <c r="I182" t="s">
        <v>716</v>
      </c>
      <c r="J182" s="1">
        <v>45853</v>
      </c>
      <c r="K182" t="s">
        <v>717</v>
      </c>
      <c r="L182">
        <v>26550</v>
      </c>
      <c r="M182">
        <v>26550</v>
      </c>
      <c r="N182">
        <v>770.25</v>
      </c>
      <c r="O182">
        <v>25779.75</v>
      </c>
      <c r="P182" t="s">
        <v>2250</v>
      </c>
      <c r="Q182" t="s">
        <v>2251</v>
      </c>
      <c r="R182" t="s">
        <v>1897</v>
      </c>
      <c r="S182" t="s">
        <v>1898</v>
      </c>
    </row>
    <row r="183" spans="3:19" x14ac:dyDescent="0.45">
      <c r="C183" s="5">
        <f>Transformed_Data[[#This Row],[Amount]]/SUMIFS(Transformed_Data[Amount],Transformed_Data[Created],Transformed_Data[[#This Row],[Created]])</f>
        <v>0.20342233367753357</v>
      </c>
      <c r="D183" s="19" cm="1">
        <f t="array" ref="D183">IFERROR(_xlfn.XLOOKUP(Transformed_Data[[#This Row],[Created]],_xlfn._TRO_TRAILING('Fees by date'!$C$4:$C$1001),_xlfn._TRO_TRAILING('Fees by date'!$D$4:D$1001)),"")*Transformed_Data[[#This Row],[Stripe fee Allocation %]]</f>
        <v>-68.95</v>
      </c>
      <c r="E183" s="20">
        <f>DATEVALUE(SUBSTITUTE(_xlfn.TEXTAFTER(Transformed_Data[[#This Row],[TabName]], " ", -3), " ", ", ", 2))</f>
        <v>45860</v>
      </c>
      <c r="F183" t="s">
        <v>616</v>
      </c>
      <c r="G183" t="s">
        <v>1862</v>
      </c>
      <c r="H183" t="s">
        <v>19</v>
      </c>
      <c r="I183" t="s">
        <v>718</v>
      </c>
      <c r="J183" s="1">
        <v>45853</v>
      </c>
      <c r="K183" t="s">
        <v>719</v>
      </c>
      <c r="L183">
        <v>13790</v>
      </c>
      <c r="M183">
        <v>13790</v>
      </c>
      <c r="N183">
        <v>400.21</v>
      </c>
      <c r="O183">
        <v>13389.79</v>
      </c>
      <c r="P183" t="s">
        <v>2252</v>
      </c>
      <c r="Q183" t="s">
        <v>2253</v>
      </c>
      <c r="R183" t="s">
        <v>2047</v>
      </c>
      <c r="S183" t="s">
        <v>2048</v>
      </c>
    </row>
    <row r="184" spans="3:19" x14ac:dyDescent="0.45">
      <c r="C184" s="5">
        <f>Transformed_Data[[#This Row],[Amount]]/SUMIFS(Transformed_Data[Amount],Transformed_Data[Created],Transformed_Data[[#This Row],[Created]])</f>
        <v>0.35403451836554062</v>
      </c>
      <c r="D184" s="19" cm="1">
        <f t="array" ref="D184">IFERROR(_xlfn.XLOOKUP(Transformed_Data[[#This Row],[Created]],_xlfn._TRO_TRAILING('Fees by date'!$C$4:$C$1001),_xlfn._TRO_TRAILING('Fees by date'!$D$4:D$1001)),"")*Transformed_Data[[#This Row],[Stripe fee Allocation %]]</f>
        <v>-119.99999999999999</v>
      </c>
      <c r="E184" s="20">
        <f>DATEVALUE(SUBSTITUTE(_xlfn.TEXTAFTER(Transformed_Data[[#This Row],[TabName]], " ", -3), " ", ", ", 2))</f>
        <v>45860</v>
      </c>
      <c r="F184" t="s">
        <v>616</v>
      </c>
      <c r="G184" t="s">
        <v>1862</v>
      </c>
      <c r="H184" t="s">
        <v>19</v>
      </c>
      <c r="I184" t="s">
        <v>720</v>
      </c>
      <c r="J184" s="1">
        <v>45853</v>
      </c>
      <c r="K184" t="s">
        <v>721</v>
      </c>
      <c r="L184">
        <v>24000</v>
      </c>
      <c r="M184">
        <v>24000</v>
      </c>
      <c r="N184">
        <v>696.3</v>
      </c>
      <c r="O184">
        <v>23303.7</v>
      </c>
      <c r="P184" t="s">
        <v>2254</v>
      </c>
      <c r="Q184" t="s">
        <v>1976</v>
      </c>
      <c r="R184" t="s">
        <v>2051</v>
      </c>
      <c r="S184" t="s">
        <v>2052</v>
      </c>
    </row>
    <row r="185" spans="3:19" x14ac:dyDescent="0.45">
      <c r="C185" s="5">
        <f>Transformed_Data[[#This Row],[Amount]]/SUMIFS(Transformed_Data[Amount],Transformed_Data[Created],Transformed_Data[[#This Row],[Created]])</f>
        <v>3.2453164183507889E-2</v>
      </c>
      <c r="D185" s="19" cm="1">
        <f t="array" ref="D185">IFERROR(_xlfn.XLOOKUP(Transformed_Data[[#This Row],[Created]],_xlfn._TRO_TRAILING('Fees by date'!$C$4:$C$1001),_xlfn._TRO_TRAILING('Fees by date'!$D$4:D$1001)),"")*Transformed_Data[[#This Row],[Stripe fee Allocation %]]</f>
        <v>-10.999999999999998</v>
      </c>
      <c r="E185" s="20">
        <f>DATEVALUE(SUBSTITUTE(_xlfn.TEXTAFTER(Transformed_Data[[#This Row],[TabName]], " ", -3), " ", ", ", 2))</f>
        <v>45860</v>
      </c>
      <c r="F185" t="s">
        <v>616</v>
      </c>
      <c r="G185" t="s">
        <v>1862</v>
      </c>
      <c r="H185" t="s">
        <v>19</v>
      </c>
      <c r="I185" t="s">
        <v>722</v>
      </c>
      <c r="J185" s="1">
        <v>45853</v>
      </c>
      <c r="K185" t="s">
        <v>723</v>
      </c>
      <c r="L185">
        <v>2200</v>
      </c>
      <c r="M185">
        <v>2200</v>
      </c>
      <c r="N185">
        <v>64.099999999999994</v>
      </c>
      <c r="O185">
        <v>2135.9</v>
      </c>
      <c r="P185" t="s">
        <v>2255</v>
      </c>
      <c r="Q185" t="s">
        <v>2256</v>
      </c>
      <c r="R185" t="s">
        <v>2055</v>
      </c>
      <c r="S185" t="s">
        <v>1948</v>
      </c>
    </row>
    <row r="186" spans="3:19" x14ac:dyDescent="0.45">
      <c r="C186" s="21">
        <f>Transformed_Data[[#This Row],[Amount]]/SUMIFS(Transformed_Data[Amount],Transformed_Data[Created],Transformed_Data[[#This Row],[Created]])</f>
        <v>1.8439297831538574E-2</v>
      </c>
      <c r="D186" s="19" cm="1">
        <f t="array" ref="D186">IFERROR(_xlfn.XLOOKUP(Transformed_Data[[#This Row],[Created]],_xlfn._TRO_TRAILING('Fees by date'!$C$4:$C$1001),_xlfn._TRO_TRAILING('Fees by date'!$D$4:D$1001)),"")*Transformed_Data[[#This Row],[Stripe fee Allocation %]]</f>
        <v>-6.25</v>
      </c>
      <c r="E186" s="20">
        <f>DATEVALUE(SUBSTITUTE(_xlfn.TEXTAFTER(Transformed_Data[[#This Row],[TabName]], " ", -3), " ", ", ", 2))</f>
        <v>45860</v>
      </c>
      <c r="F186" t="s">
        <v>616</v>
      </c>
      <c r="G186" t="s">
        <v>1862</v>
      </c>
      <c r="H186" t="s">
        <v>19</v>
      </c>
      <c r="I186" t="s">
        <v>724</v>
      </c>
      <c r="J186" s="1">
        <v>45853</v>
      </c>
      <c r="K186" t="s">
        <v>725</v>
      </c>
      <c r="L186">
        <v>1250</v>
      </c>
      <c r="M186">
        <v>1250</v>
      </c>
      <c r="N186">
        <v>36.549999999999997</v>
      </c>
      <c r="O186">
        <v>1213.45</v>
      </c>
      <c r="P186" t="s">
        <v>2257</v>
      </c>
      <c r="Q186" t="s">
        <v>2258</v>
      </c>
      <c r="R186" t="s">
        <v>2058</v>
      </c>
      <c r="S186" t="s">
        <v>2059</v>
      </c>
    </row>
    <row r="187" spans="3:19" x14ac:dyDescent="0.45">
      <c r="C187" s="21">
        <f>Transformed_Data[[#This Row],[Amount]]/SUMIFS(Transformed_Data[Amount],Transformed_Data[Created],Transformed_Data[[#This Row],[Created]])</f>
        <v>6.6188018846757915E-2</v>
      </c>
      <c r="D187" s="19" cm="1">
        <f t="array" ref="D187">IFERROR(_xlfn.XLOOKUP(Transformed_Data[[#This Row],[Created]],_xlfn._TRO_TRAILING('Fees by date'!$C$4:$C$1001),_xlfn._TRO_TRAILING('Fees by date'!$D$4:D$1001)),"")*Transformed_Data[[#This Row],[Stripe fee Allocation %]]</f>
        <v>-7.3753309400942344</v>
      </c>
      <c r="E187" s="20">
        <f>DATEVALUE(SUBSTITUTE(_xlfn.TEXTAFTER(Transformed_Data[[#This Row],[TabName]], " ", -3), " ", ", ", 2))</f>
        <v>45860</v>
      </c>
      <c r="F187" t="s">
        <v>616</v>
      </c>
      <c r="G187" t="s">
        <v>1862</v>
      </c>
      <c r="H187" t="s">
        <v>19</v>
      </c>
      <c r="I187" t="s">
        <v>115</v>
      </c>
      <c r="J187" s="1">
        <v>45855</v>
      </c>
      <c r="K187" t="s">
        <v>116</v>
      </c>
      <c r="L187">
        <v>1475</v>
      </c>
      <c r="M187">
        <v>1475</v>
      </c>
      <c r="N187">
        <v>43.08</v>
      </c>
      <c r="O187">
        <v>1431.92</v>
      </c>
      <c r="P187" t="s">
        <v>2259</v>
      </c>
      <c r="Q187" t="s">
        <v>2260</v>
      </c>
      <c r="R187" t="s">
        <v>2064</v>
      </c>
      <c r="S187" t="s">
        <v>2065</v>
      </c>
    </row>
    <row r="188" spans="3:19" x14ac:dyDescent="0.45">
      <c r="C188" s="21">
        <f>Transformed_Data[[#This Row],[Amount]]/SUMIFS(Transformed_Data[Amount],Transformed_Data[Created],Transformed_Data[[#This Row],[Created]])</f>
        <v>0.89746466232892075</v>
      </c>
      <c r="D188" s="19" cm="1">
        <f t="array" ref="D188">IFERROR(_xlfn.XLOOKUP(Transformed_Data[[#This Row],[Created]],_xlfn._TRO_TRAILING('Fees by date'!$C$4:$C$1001),_xlfn._TRO_TRAILING('Fees by date'!$D$4:D$1001)),"")*Transformed_Data[[#This Row],[Stripe fee Allocation %]]</f>
        <v>-100.00448732331164</v>
      </c>
      <c r="E188" s="20">
        <f>DATEVALUE(SUBSTITUTE(_xlfn.TEXTAFTER(Transformed_Data[[#This Row],[TabName]], " ", -3), " ", ", ", 2))</f>
        <v>45860</v>
      </c>
      <c r="F188" t="s">
        <v>616</v>
      </c>
      <c r="G188" t="s">
        <v>1862</v>
      </c>
      <c r="H188" t="s">
        <v>19</v>
      </c>
      <c r="I188" t="s">
        <v>726</v>
      </c>
      <c r="J188" s="1">
        <v>45855</v>
      </c>
      <c r="K188" t="s">
        <v>727</v>
      </c>
      <c r="L188">
        <v>20000</v>
      </c>
      <c r="M188">
        <v>20000</v>
      </c>
      <c r="N188">
        <v>680.3</v>
      </c>
      <c r="O188">
        <v>19319.7</v>
      </c>
      <c r="P188" t="s">
        <v>2206</v>
      </c>
      <c r="Q188" t="s">
        <v>2207</v>
      </c>
      <c r="R188" t="s">
        <v>2067</v>
      </c>
      <c r="S188" t="s">
        <v>2068</v>
      </c>
    </row>
    <row r="189" spans="3:19" x14ac:dyDescent="0.45">
      <c r="C189" s="5">
        <f>Transformed_Data[[#This Row],[Amount]]/SUMIFS(Transformed_Data[Amount],Transformed_Data[Created],Transformed_Data[[#This Row],[Created]])</f>
        <v>3.6347318824321295E-2</v>
      </c>
      <c r="D189" s="19" cm="1">
        <f t="array" ref="D189">IFERROR(_xlfn.XLOOKUP(Transformed_Data[[#This Row],[Created]],_xlfn._TRO_TRAILING('Fees by date'!$C$4:$C$1001),_xlfn._TRO_TRAILING('Fees by date'!$D$4:D$1001)),"")*Transformed_Data[[#This Row],[Stripe fee Allocation %]]</f>
        <v>-4.050181736594122</v>
      </c>
      <c r="E189" s="20">
        <f>DATEVALUE(SUBSTITUTE(_xlfn.TEXTAFTER(Transformed_Data[[#This Row],[TabName]], " ", -3), " ", ", ", 2))</f>
        <v>45860</v>
      </c>
      <c r="F189" t="s">
        <v>616</v>
      </c>
      <c r="G189" t="s">
        <v>1862</v>
      </c>
      <c r="H189" t="s">
        <v>19</v>
      </c>
      <c r="I189" t="s">
        <v>728</v>
      </c>
      <c r="J189" s="1">
        <v>45855</v>
      </c>
      <c r="K189" t="s">
        <v>729</v>
      </c>
      <c r="L189">
        <v>810</v>
      </c>
      <c r="M189">
        <v>810</v>
      </c>
      <c r="N189">
        <v>23.79</v>
      </c>
      <c r="O189">
        <v>786.21</v>
      </c>
      <c r="P189" t="s">
        <v>2261</v>
      </c>
      <c r="Q189" t="s">
        <v>2262</v>
      </c>
      <c r="R189" t="s">
        <v>1965</v>
      </c>
      <c r="S189" t="s">
        <v>1936</v>
      </c>
    </row>
    <row r="190" spans="3:19" x14ac:dyDescent="0.45">
      <c r="C190" s="5">
        <f>Transformed_Data[[#This Row],[Amount]]/SUMIFS(Transformed_Data[Amount],Transformed_Data[Created],Transformed_Data[[#This Row],[Created]])</f>
        <v>0.24615384615384617</v>
      </c>
      <c r="D190" s="19" cm="1">
        <f t="array" ref="D190">IFERROR(_xlfn.XLOOKUP(Transformed_Data[[#This Row],[Created]],_xlfn._TRO_TRAILING('Fees by date'!$C$4:$C$1001),_xlfn._TRO_TRAILING('Fees by date'!$D$4:D$1001)),"")*Transformed_Data[[#This Row],[Stripe fee Allocation %]]</f>
        <v>-200</v>
      </c>
      <c r="E190" s="20">
        <f>DATEVALUE(SUBSTITUTE(_xlfn.TEXTAFTER(Transformed_Data[[#This Row],[TabName]], " ", -3), " ", ", ", 2))</f>
        <v>45867</v>
      </c>
      <c r="F190" t="s">
        <v>616</v>
      </c>
      <c r="G190" t="s">
        <v>1861</v>
      </c>
      <c r="H190" t="s">
        <v>19</v>
      </c>
      <c r="I190" t="s">
        <v>656</v>
      </c>
      <c r="J190" s="1">
        <v>45859</v>
      </c>
      <c r="K190" t="s">
        <v>657</v>
      </c>
      <c r="L190">
        <v>40000</v>
      </c>
      <c r="M190">
        <v>40000</v>
      </c>
      <c r="N190">
        <v>1160.3</v>
      </c>
      <c r="O190">
        <v>38839.699999999997</v>
      </c>
      <c r="P190" t="s">
        <v>2263</v>
      </c>
      <c r="Q190" t="s">
        <v>2264</v>
      </c>
      <c r="R190" t="s">
        <v>2094</v>
      </c>
      <c r="S190" t="s">
        <v>2095</v>
      </c>
    </row>
    <row r="191" spans="3:19" x14ac:dyDescent="0.45">
      <c r="C191" s="5">
        <f>Transformed_Data[[#This Row],[Amount]]/SUMIFS(Transformed_Data[Amount],Transformed_Data[Created],Transformed_Data[[#This Row],[Created]])</f>
        <v>0.18676923076923077</v>
      </c>
      <c r="D191" s="19" cm="1">
        <f t="array" ref="D191">IFERROR(_xlfn.XLOOKUP(Transformed_Data[[#This Row],[Created]],_xlfn._TRO_TRAILING('Fees by date'!$C$4:$C$1001),_xlfn._TRO_TRAILING('Fees by date'!$D$4:D$1001)),"")*Transformed_Data[[#This Row],[Stripe fee Allocation %]]</f>
        <v>-151.75</v>
      </c>
      <c r="E191" s="20">
        <f>DATEVALUE(SUBSTITUTE(_xlfn.TEXTAFTER(Transformed_Data[[#This Row],[TabName]], " ", -3), " ", ", ", 2))</f>
        <v>45867</v>
      </c>
      <c r="F191" t="s">
        <v>616</v>
      </c>
      <c r="G191" t="s">
        <v>1861</v>
      </c>
      <c r="H191" t="s">
        <v>19</v>
      </c>
      <c r="I191" t="s">
        <v>658</v>
      </c>
      <c r="J191" s="1">
        <v>45859</v>
      </c>
      <c r="K191" t="s">
        <v>659</v>
      </c>
      <c r="L191">
        <v>30350</v>
      </c>
      <c r="M191">
        <v>30350</v>
      </c>
      <c r="N191">
        <v>880.45</v>
      </c>
      <c r="O191">
        <v>29469.55</v>
      </c>
      <c r="P191" t="s">
        <v>2263</v>
      </c>
      <c r="Q191" t="s">
        <v>2264</v>
      </c>
      <c r="R191" t="s">
        <v>2094</v>
      </c>
      <c r="S191" t="s">
        <v>2096</v>
      </c>
    </row>
    <row r="192" spans="3:19" x14ac:dyDescent="0.45">
      <c r="C192" s="21">
        <f>Transformed_Data[[#This Row],[Amount]]/SUMIFS(Transformed_Data[Amount],Transformed_Data[Created],Transformed_Data[[#This Row],[Created]])</f>
        <v>1.6307692307692308E-2</v>
      </c>
      <c r="D192" s="19" cm="1">
        <f t="array" ref="D192">IFERROR(_xlfn.XLOOKUP(Transformed_Data[[#This Row],[Created]],_xlfn._TRO_TRAILING('Fees by date'!$C$4:$C$1001),_xlfn._TRO_TRAILING('Fees by date'!$D$4:D$1001)),"")*Transformed_Data[[#This Row],[Stripe fee Allocation %]]</f>
        <v>-13.25</v>
      </c>
      <c r="E192" s="20">
        <f>DATEVALUE(SUBSTITUTE(_xlfn.TEXTAFTER(Transformed_Data[[#This Row],[TabName]], " ", -3), " ", ", ", 2))</f>
        <v>45867</v>
      </c>
      <c r="F192" t="s">
        <v>616</v>
      </c>
      <c r="G192" t="s">
        <v>1861</v>
      </c>
      <c r="H192" t="s">
        <v>19</v>
      </c>
      <c r="I192" t="s">
        <v>660</v>
      </c>
      <c r="J192" s="1">
        <v>45859</v>
      </c>
      <c r="K192" t="s">
        <v>661</v>
      </c>
      <c r="L192">
        <v>2650</v>
      </c>
      <c r="M192">
        <v>2650</v>
      </c>
      <c r="N192">
        <v>77.150000000000006</v>
      </c>
      <c r="O192">
        <v>2572.85</v>
      </c>
      <c r="P192" t="s">
        <v>1988</v>
      </c>
      <c r="Q192" t="s">
        <v>1989</v>
      </c>
      <c r="R192" t="s">
        <v>2061</v>
      </c>
      <c r="S192" t="s">
        <v>2098</v>
      </c>
    </row>
    <row r="193" spans="3:19" x14ac:dyDescent="0.45">
      <c r="C193" s="21">
        <f>Transformed_Data[[#This Row],[Amount]]/SUMIFS(Transformed_Data[Amount],Transformed_Data[Created],Transformed_Data[[#This Row],[Created]])</f>
        <v>0.55076923076923079</v>
      </c>
      <c r="D193" s="19" cm="1">
        <f t="array" ref="D193">IFERROR(_xlfn.XLOOKUP(Transformed_Data[[#This Row],[Created]],_xlfn._TRO_TRAILING('Fees by date'!$C$4:$C$1001),_xlfn._TRO_TRAILING('Fees by date'!$D$4:D$1001)),"")*Transformed_Data[[#This Row],[Stripe fee Allocation %]]</f>
        <v>-447.5</v>
      </c>
      <c r="E193" s="20">
        <f>DATEVALUE(SUBSTITUTE(_xlfn.TEXTAFTER(Transformed_Data[[#This Row],[TabName]], " ", -3), " ", ", ", 2))</f>
        <v>45867</v>
      </c>
      <c r="F193" t="s">
        <v>616</v>
      </c>
      <c r="G193" t="s">
        <v>1861</v>
      </c>
      <c r="H193" t="s">
        <v>19</v>
      </c>
      <c r="I193" t="s">
        <v>680</v>
      </c>
      <c r="J193" s="1">
        <v>45859</v>
      </c>
      <c r="K193" t="s">
        <v>681</v>
      </c>
      <c r="L193">
        <v>89500</v>
      </c>
      <c r="M193">
        <v>89500</v>
      </c>
      <c r="N193">
        <v>8</v>
      </c>
      <c r="O193">
        <v>89492</v>
      </c>
      <c r="P193" t="s">
        <v>2265</v>
      </c>
      <c r="Q193" t="s">
        <v>2266</v>
      </c>
    </row>
    <row r="194" spans="3:19" x14ac:dyDescent="0.45">
      <c r="C194" s="5">
        <f>Transformed_Data[[#This Row],[Amount]]/SUMIFS(Transformed_Data[Amount],Transformed_Data[Created],Transformed_Data[[#This Row],[Created]])</f>
        <v>0.52957359009628613</v>
      </c>
      <c r="D194" s="19" cm="1">
        <f t="array" ref="D194">IFERROR(_xlfn.XLOOKUP(Transformed_Data[[#This Row],[Created]],_xlfn._TRO_TRAILING('Fees by date'!$C$4:$C$1001),_xlfn._TRO_TRAILING('Fees by date'!$D$4:D$1001)),"")*Transformed_Data[[#This Row],[Stripe fee Allocation %]]</f>
        <v>-57.75</v>
      </c>
      <c r="E194" s="20">
        <f>DATEVALUE(SUBSTITUTE(_xlfn.TEXTAFTER(Transformed_Data[[#This Row],[TabName]], " ", -3), " ", ", ", 2))</f>
        <v>45867</v>
      </c>
      <c r="F194" t="s">
        <v>616</v>
      </c>
      <c r="G194" t="s">
        <v>1861</v>
      </c>
      <c r="H194" t="s">
        <v>19</v>
      </c>
      <c r="I194" t="s">
        <v>583</v>
      </c>
      <c r="J194" s="1">
        <v>45860</v>
      </c>
      <c r="K194" t="s">
        <v>584</v>
      </c>
      <c r="L194">
        <v>11550</v>
      </c>
      <c r="M194">
        <v>11550</v>
      </c>
      <c r="N194">
        <v>335.25</v>
      </c>
      <c r="O194">
        <v>11214.75</v>
      </c>
      <c r="P194" t="s">
        <v>2248</v>
      </c>
      <c r="Q194" t="s">
        <v>2249</v>
      </c>
      <c r="R194" t="s">
        <v>2101</v>
      </c>
      <c r="S194" t="s">
        <v>1936</v>
      </c>
    </row>
    <row r="195" spans="3:19" x14ac:dyDescent="0.45">
      <c r="C195" s="21">
        <f>Transformed_Data[[#This Row],[Amount]]/SUMIFS(Transformed_Data[Amount],Transformed_Data[Created],Transformed_Data[[#This Row],[Created]])</f>
        <v>0.47042640990371387</v>
      </c>
      <c r="D195" s="19" cm="1">
        <f t="array" ref="D195">IFERROR(_xlfn.XLOOKUP(Transformed_Data[[#This Row],[Created]],_xlfn._TRO_TRAILING('Fees by date'!$C$4:$C$1001),_xlfn._TRO_TRAILING('Fees by date'!$D$4:D$1001)),"")*Transformed_Data[[#This Row],[Stripe fee Allocation %]]</f>
        <v>-51.3</v>
      </c>
      <c r="E195" s="20">
        <f>DATEVALUE(SUBSTITUTE(_xlfn.TEXTAFTER(Transformed_Data[[#This Row],[TabName]], " ", -3), " ", ", ", 2))</f>
        <v>45867</v>
      </c>
      <c r="F195" t="s">
        <v>616</v>
      </c>
      <c r="G195" t="s">
        <v>1861</v>
      </c>
      <c r="H195" t="s">
        <v>19</v>
      </c>
      <c r="I195" t="s">
        <v>662</v>
      </c>
      <c r="J195" s="1">
        <v>45860</v>
      </c>
      <c r="K195" t="s">
        <v>663</v>
      </c>
      <c r="L195">
        <v>10260</v>
      </c>
      <c r="M195">
        <v>10260</v>
      </c>
      <c r="N195">
        <v>297.83999999999997</v>
      </c>
      <c r="O195">
        <v>9962.16</v>
      </c>
      <c r="P195" t="s">
        <v>2267</v>
      </c>
      <c r="Q195" t="s">
        <v>2268</v>
      </c>
      <c r="R195" t="s">
        <v>2104</v>
      </c>
      <c r="S195" t="s">
        <v>2105</v>
      </c>
    </row>
    <row r="196" spans="3:19" x14ac:dyDescent="0.45">
      <c r="C196" s="5">
        <f>Transformed_Data[[#This Row],[Amount]]/SUMIFS(Transformed_Data[Amount],Transformed_Data[Created],Transformed_Data[[#This Row],[Created]])</f>
        <v>0.99378881987577639</v>
      </c>
      <c r="D196" s="19" cm="1">
        <f t="array" ref="D196">IFERROR(_xlfn.XLOOKUP(Transformed_Data[[#This Row],[Created]],_xlfn._TRO_TRAILING('Fees by date'!$C$4:$C$1001),_xlfn._TRO_TRAILING('Fees by date'!$D$4:D$1001)),"")*Transformed_Data[[#This Row],[Stripe fee Allocation %]]</f>
        <v>-80</v>
      </c>
      <c r="E196" s="20">
        <f>DATEVALUE(SUBSTITUTE(_xlfn.TEXTAFTER(Transformed_Data[[#This Row],[TabName]], " ", -3), " ", ", ", 2))</f>
        <v>45867</v>
      </c>
      <c r="F196" t="s">
        <v>616</v>
      </c>
      <c r="G196" t="s">
        <v>1861</v>
      </c>
      <c r="H196" t="s">
        <v>19</v>
      </c>
      <c r="I196" t="s">
        <v>664</v>
      </c>
      <c r="J196" s="1">
        <v>45861</v>
      </c>
      <c r="K196" t="s">
        <v>665</v>
      </c>
      <c r="L196">
        <v>16000</v>
      </c>
      <c r="M196">
        <v>16000</v>
      </c>
      <c r="N196">
        <v>464.3</v>
      </c>
      <c r="O196">
        <v>15535.7</v>
      </c>
      <c r="P196" t="s">
        <v>2267</v>
      </c>
      <c r="Q196" t="s">
        <v>2268</v>
      </c>
      <c r="R196" t="s">
        <v>2108</v>
      </c>
      <c r="S196" t="s">
        <v>2109</v>
      </c>
    </row>
    <row r="197" spans="3:19" x14ac:dyDescent="0.45">
      <c r="C197" s="5">
        <f>Transformed_Data[[#This Row],[Amount]]/SUMIFS(Transformed_Data[Amount],Transformed_Data[Created],Transformed_Data[[#This Row],[Created]])</f>
        <v>6.2111801242236021E-3</v>
      </c>
      <c r="D197" s="19" cm="1">
        <f t="array" ref="D197">IFERROR(_xlfn.XLOOKUP(Transformed_Data[[#This Row],[Created]],_xlfn._TRO_TRAILING('Fees by date'!$C$4:$C$1001),_xlfn._TRO_TRAILING('Fees by date'!$D$4:D$1001)),"")*Transformed_Data[[#This Row],[Stripe fee Allocation %]]</f>
        <v>-0.49999999999999994</v>
      </c>
      <c r="E197" s="20">
        <f>DATEVALUE(SUBSTITUTE(_xlfn.TEXTAFTER(Transformed_Data[[#This Row],[TabName]], " ", -3), " ", ", ", 2))</f>
        <v>45867</v>
      </c>
      <c r="F197" t="s">
        <v>616</v>
      </c>
      <c r="G197" t="s">
        <v>1861</v>
      </c>
      <c r="H197" t="s">
        <v>19</v>
      </c>
      <c r="I197" t="s">
        <v>666</v>
      </c>
      <c r="J197" s="1">
        <v>45861</v>
      </c>
      <c r="K197" t="s">
        <v>667</v>
      </c>
      <c r="L197">
        <v>100</v>
      </c>
      <c r="M197">
        <v>100</v>
      </c>
      <c r="N197">
        <v>3.7</v>
      </c>
      <c r="O197">
        <v>96.3</v>
      </c>
      <c r="P197" t="s">
        <v>2259</v>
      </c>
      <c r="Q197" t="s">
        <v>2260</v>
      </c>
      <c r="R197" t="s">
        <v>2112</v>
      </c>
      <c r="S197" t="s">
        <v>2113</v>
      </c>
    </row>
    <row r="198" spans="3:19" x14ac:dyDescent="0.45">
      <c r="C198" s="21">
        <f>Transformed_Data[[#This Row],[Amount]]/SUMIFS(Transformed_Data[Amount],Transformed_Data[Created],Transformed_Data[[#This Row],[Created]])</f>
        <v>1.0656010656010656E-3</v>
      </c>
      <c r="D198" s="19" cm="1">
        <f t="array" ref="D198">IFERROR(_xlfn.XLOOKUP(Transformed_Data[[#This Row],[Created]],_xlfn._TRO_TRAILING('Fees by date'!$C$4:$C$1001),_xlfn._TRO_TRAILING('Fees by date'!$D$4:D$1001)),"")*Transformed_Data[[#This Row],[Stripe fee Allocation %]]</f>
        <v>-0.40000532800532795</v>
      </c>
      <c r="E198" s="20">
        <f>DATEVALUE(SUBSTITUTE(_xlfn.TEXTAFTER(Transformed_Data[[#This Row],[TabName]], " ", -3), " ", ", ", 2))</f>
        <v>45867</v>
      </c>
      <c r="F198" t="s">
        <v>616</v>
      </c>
      <c r="G198" t="s">
        <v>1861</v>
      </c>
      <c r="H198" t="s">
        <v>19</v>
      </c>
      <c r="I198" t="s">
        <v>668</v>
      </c>
      <c r="J198" s="1">
        <v>45863</v>
      </c>
      <c r="K198" t="s">
        <v>669</v>
      </c>
      <c r="L198">
        <v>80</v>
      </c>
      <c r="M198">
        <v>80</v>
      </c>
      <c r="N198">
        <v>2.62</v>
      </c>
      <c r="O198">
        <v>77.38</v>
      </c>
      <c r="P198" t="s">
        <v>2150</v>
      </c>
      <c r="Q198" t="s">
        <v>2080</v>
      </c>
      <c r="R198" t="s">
        <v>2116</v>
      </c>
      <c r="S198" t="s">
        <v>2117</v>
      </c>
    </row>
    <row r="199" spans="3:19" x14ac:dyDescent="0.45">
      <c r="C199" s="21">
        <f>Transformed_Data[[#This Row],[Amount]]/SUMIFS(Transformed_Data[Amount],Transformed_Data[Created],Transformed_Data[[#This Row],[Created]])</f>
        <v>6.2271062271062272E-2</v>
      </c>
      <c r="D199" s="19" cm="1">
        <f t="array" ref="D199">IFERROR(_xlfn.XLOOKUP(Transformed_Data[[#This Row],[Created]],_xlfn._TRO_TRAILING('Fees by date'!$C$4:$C$1001),_xlfn._TRO_TRAILING('Fees by date'!$D$4:D$1001)),"")*Transformed_Data[[#This Row],[Stripe fee Allocation %]]</f>
        <v>-23.37531135531135</v>
      </c>
      <c r="E199" s="20">
        <f>DATEVALUE(SUBSTITUTE(_xlfn.TEXTAFTER(Transformed_Data[[#This Row],[TabName]], " ", -3), " ", ", ", 2))</f>
        <v>45867</v>
      </c>
      <c r="F199" t="s">
        <v>616</v>
      </c>
      <c r="G199" t="s">
        <v>1861</v>
      </c>
      <c r="H199" t="s">
        <v>19</v>
      </c>
      <c r="I199" t="s">
        <v>670</v>
      </c>
      <c r="J199" s="1">
        <v>45863</v>
      </c>
      <c r="K199" t="s">
        <v>671</v>
      </c>
      <c r="L199">
        <v>4675</v>
      </c>
      <c r="M199">
        <v>4675</v>
      </c>
      <c r="N199">
        <v>135.88</v>
      </c>
      <c r="O199">
        <v>4539.12</v>
      </c>
      <c r="P199" t="s">
        <v>1901</v>
      </c>
      <c r="Q199" t="s">
        <v>1902</v>
      </c>
      <c r="R199" t="s">
        <v>2120</v>
      </c>
      <c r="S199" t="s">
        <v>2121</v>
      </c>
    </row>
    <row r="200" spans="3:19" x14ac:dyDescent="0.45">
      <c r="C200" s="5">
        <f>Transformed_Data[[#This Row],[Amount]]/SUMIFS(Transformed_Data[Amount],Transformed_Data[Created],Transformed_Data[[#This Row],[Created]])</f>
        <v>3.8628038628038628E-3</v>
      </c>
      <c r="D200" s="19" cm="1">
        <f t="array" ref="D200">IFERROR(_xlfn.XLOOKUP(Transformed_Data[[#This Row],[Created]],_xlfn._TRO_TRAILING('Fees by date'!$C$4:$C$1001),_xlfn._TRO_TRAILING('Fees by date'!$D$4:D$1001)),"")*Transformed_Data[[#This Row],[Stripe fee Allocation %]]</f>
        <v>-1.4500193140193138</v>
      </c>
      <c r="E200" s="20">
        <f>DATEVALUE(SUBSTITUTE(_xlfn.TEXTAFTER(Transformed_Data[[#This Row],[TabName]], " ", -3), " ", ", ", 2))</f>
        <v>45867</v>
      </c>
      <c r="F200" t="s">
        <v>616</v>
      </c>
      <c r="G200" t="s">
        <v>1861</v>
      </c>
      <c r="H200" t="s">
        <v>19</v>
      </c>
      <c r="I200" t="s">
        <v>672</v>
      </c>
      <c r="J200" s="1">
        <v>45863</v>
      </c>
      <c r="K200" t="s">
        <v>673</v>
      </c>
      <c r="L200">
        <v>290</v>
      </c>
      <c r="M200">
        <v>290</v>
      </c>
      <c r="N200">
        <v>8.7100000000000009</v>
      </c>
      <c r="O200">
        <v>281.29000000000002</v>
      </c>
      <c r="P200" t="s">
        <v>2223</v>
      </c>
      <c r="Q200" t="s">
        <v>2224</v>
      </c>
      <c r="R200" t="s">
        <v>2124</v>
      </c>
      <c r="S200" t="s">
        <v>2125</v>
      </c>
    </row>
    <row r="201" spans="3:19" x14ac:dyDescent="0.45">
      <c r="C201" s="5">
        <f>Transformed_Data[[#This Row],[Amount]]/SUMIFS(Transformed_Data[Amount],Transformed_Data[Created],Transformed_Data[[#This Row],[Created]])</f>
        <v>7.1928071928071928E-3</v>
      </c>
      <c r="D201" s="19" cm="1">
        <f t="array" ref="D201">IFERROR(_xlfn.XLOOKUP(Transformed_Data[[#This Row],[Created]],_xlfn._TRO_TRAILING('Fees by date'!$C$4:$C$1001),_xlfn._TRO_TRAILING('Fees by date'!$D$4:D$1001)),"")*Transformed_Data[[#This Row],[Stripe fee Allocation %]]</f>
        <v>-2.7000359640359637</v>
      </c>
      <c r="E201" s="20">
        <f>DATEVALUE(SUBSTITUTE(_xlfn.TEXTAFTER(Transformed_Data[[#This Row],[TabName]], " ", -3), " ", ", ", 2))</f>
        <v>45867</v>
      </c>
      <c r="F201" t="s">
        <v>616</v>
      </c>
      <c r="G201" t="s">
        <v>1861</v>
      </c>
      <c r="H201" t="s">
        <v>19</v>
      </c>
      <c r="I201" t="s">
        <v>674</v>
      </c>
      <c r="J201" s="1">
        <v>45863</v>
      </c>
      <c r="K201" t="s">
        <v>675</v>
      </c>
      <c r="L201">
        <v>540</v>
      </c>
      <c r="M201">
        <v>540</v>
      </c>
      <c r="N201">
        <v>15.96</v>
      </c>
      <c r="O201">
        <v>524.04</v>
      </c>
      <c r="P201" t="s">
        <v>1990</v>
      </c>
      <c r="Q201" t="s">
        <v>1991</v>
      </c>
      <c r="R201" t="s">
        <v>2128</v>
      </c>
      <c r="S201" t="s">
        <v>2078</v>
      </c>
    </row>
    <row r="202" spans="3:19" x14ac:dyDescent="0.45">
      <c r="C202" s="5">
        <f>Transformed_Data[[#This Row],[Amount]]/SUMIFS(Transformed_Data[Amount],Transformed_Data[Created],Transformed_Data[[#This Row],[Created]])</f>
        <v>3.9826839826839829E-2</v>
      </c>
      <c r="D202" s="19" cm="1">
        <f t="array" ref="D202">IFERROR(_xlfn.XLOOKUP(Transformed_Data[[#This Row],[Created]],_xlfn._TRO_TRAILING('Fees by date'!$C$4:$C$1001),_xlfn._TRO_TRAILING('Fees by date'!$D$4:D$1001)),"")*Transformed_Data[[#This Row],[Stripe fee Allocation %]]</f>
        <v>-14.950199134199133</v>
      </c>
      <c r="E202" s="20">
        <f>DATEVALUE(SUBSTITUTE(_xlfn.TEXTAFTER(Transformed_Data[[#This Row],[TabName]], " ", -3), " ", ", ", 2))</f>
        <v>45867</v>
      </c>
      <c r="F202" t="s">
        <v>616</v>
      </c>
      <c r="G202" t="s">
        <v>1861</v>
      </c>
      <c r="H202" t="s">
        <v>19</v>
      </c>
      <c r="I202" t="s">
        <v>676</v>
      </c>
      <c r="J202" s="1">
        <v>45863</v>
      </c>
      <c r="K202" t="s">
        <v>677</v>
      </c>
      <c r="L202">
        <v>2990</v>
      </c>
      <c r="M202">
        <v>2990</v>
      </c>
      <c r="N202">
        <v>87.01</v>
      </c>
      <c r="O202">
        <v>2902.99</v>
      </c>
      <c r="P202" t="s">
        <v>2269</v>
      </c>
      <c r="Q202" t="s">
        <v>1987</v>
      </c>
      <c r="R202" t="s">
        <v>2131</v>
      </c>
      <c r="S202" t="s">
        <v>2132</v>
      </c>
    </row>
    <row r="203" spans="3:19" x14ac:dyDescent="0.45">
      <c r="C203" s="5">
        <f>Transformed_Data[[#This Row],[Amount]]/SUMIFS(Transformed_Data[Amount],Transformed_Data[Created],Transformed_Data[[#This Row],[Created]])</f>
        <v>0.88578088578088576</v>
      </c>
      <c r="D203" s="19" cm="1">
        <f t="array" ref="D203">IFERROR(_xlfn.XLOOKUP(Transformed_Data[[#This Row],[Created]],_xlfn._TRO_TRAILING('Fees by date'!$C$4:$C$1001),_xlfn._TRO_TRAILING('Fees by date'!$D$4:D$1001)),"")*Transformed_Data[[#This Row],[Stripe fee Allocation %]]</f>
        <v>-332.50442890442883</v>
      </c>
      <c r="E203" s="20">
        <f>DATEVALUE(SUBSTITUTE(_xlfn.TEXTAFTER(Transformed_Data[[#This Row],[TabName]], " ", -3), " ", ", ", 2))</f>
        <v>45867</v>
      </c>
      <c r="F203" t="s">
        <v>616</v>
      </c>
      <c r="G203" t="s">
        <v>1861</v>
      </c>
      <c r="H203" t="s">
        <v>19</v>
      </c>
      <c r="I203" t="s">
        <v>682</v>
      </c>
      <c r="J203" s="1">
        <v>45863</v>
      </c>
      <c r="K203" t="s">
        <v>683</v>
      </c>
      <c r="L203">
        <v>66500</v>
      </c>
      <c r="M203">
        <v>66500</v>
      </c>
      <c r="N203">
        <v>8</v>
      </c>
      <c r="O203">
        <v>66492</v>
      </c>
      <c r="P203" t="s">
        <v>2270</v>
      </c>
      <c r="Q203" t="s">
        <v>2271</v>
      </c>
    </row>
    <row r="204" spans="3:19" x14ac:dyDescent="0.45">
      <c r="C204" s="5">
        <f>Transformed_Data[[#This Row],[Amount]]/SUMIFS(Transformed_Data[Amount],Transformed_Data[Created],Transformed_Data[[#This Row],[Created]])</f>
        <v>1</v>
      </c>
      <c r="D204" s="19" cm="1">
        <f t="array" ref="D204">IFERROR(_xlfn.XLOOKUP(Transformed_Data[[#This Row],[Created]],_xlfn._TRO_TRAILING('Fees by date'!$C$4:$C$1001),_xlfn._TRO_TRAILING('Fees by date'!$D$4:D$1001)),"")*Transformed_Data[[#This Row],[Stripe fee Allocation %]]</f>
        <v>-1.4</v>
      </c>
      <c r="E204" s="20">
        <f>DATEVALUE(SUBSTITUTE(_xlfn.TEXTAFTER(Transformed_Data[[#This Row],[TabName]], " ", -3), " ", ", ", 2))</f>
        <v>45874</v>
      </c>
      <c r="F204" t="s">
        <v>288</v>
      </c>
      <c r="G204" t="s">
        <v>1854</v>
      </c>
      <c r="H204" t="s">
        <v>19</v>
      </c>
      <c r="I204" t="s">
        <v>533</v>
      </c>
      <c r="J204" s="1">
        <v>45865</v>
      </c>
      <c r="K204" t="s">
        <v>534</v>
      </c>
      <c r="L204">
        <v>280</v>
      </c>
      <c r="M204">
        <v>280</v>
      </c>
      <c r="N204">
        <v>8.42</v>
      </c>
      <c r="O204">
        <v>271.58</v>
      </c>
      <c r="P204" t="s">
        <v>2240</v>
      </c>
      <c r="Q204" t="s">
        <v>2241</v>
      </c>
      <c r="R204" t="s">
        <v>2242</v>
      </c>
      <c r="S204" t="s">
        <v>2243</v>
      </c>
    </row>
    <row r="205" spans="3:19" x14ac:dyDescent="0.45">
      <c r="C205" s="5">
        <f>Transformed_Data[[#This Row],[Amount]]/SUMIFS(Transformed_Data[Amount],Transformed_Data[Created],Transformed_Data[[#This Row],[Created]])</f>
        <v>0.3653693407466243</v>
      </c>
      <c r="D205" s="19" cm="1">
        <f t="array" ref="D205">IFERROR(_xlfn.XLOOKUP(Transformed_Data[[#This Row],[Created]],_xlfn._TRO_TRAILING('Fees by date'!$C$4:$C$1001),_xlfn._TRO_TRAILING('Fees by date'!$D$4:D$1001)),"")*Transformed_Data[[#This Row],[Stripe fee Allocation %]]</f>
        <v>-2.3018268467037331</v>
      </c>
      <c r="E205" s="20">
        <f>DATEVALUE(SUBSTITUTE(_xlfn.TEXTAFTER(Transformed_Data[[#This Row],[TabName]], " ", -3), " ", ", ", 2))</f>
        <v>45874</v>
      </c>
      <c r="F205" t="s">
        <v>288</v>
      </c>
      <c r="G205" t="s">
        <v>1854</v>
      </c>
      <c r="H205" t="s">
        <v>19</v>
      </c>
      <c r="I205" t="s">
        <v>535</v>
      </c>
      <c r="J205" s="1">
        <v>45866</v>
      </c>
      <c r="K205" t="s">
        <v>536</v>
      </c>
      <c r="L205">
        <v>460</v>
      </c>
      <c r="M205">
        <v>460</v>
      </c>
      <c r="N205">
        <v>13.64</v>
      </c>
      <c r="O205">
        <v>446.36</v>
      </c>
      <c r="P205" t="s">
        <v>2019</v>
      </c>
      <c r="Q205" t="s">
        <v>2020</v>
      </c>
      <c r="R205" t="s">
        <v>2021</v>
      </c>
      <c r="S205" t="s">
        <v>2022</v>
      </c>
    </row>
    <row r="206" spans="3:19" x14ac:dyDescent="0.45">
      <c r="C206" s="5">
        <f>Transformed_Data[[#This Row],[Amount]]/SUMIFS(Transformed_Data[Amount],Transformed_Data[Created],Transformed_Data[[#This Row],[Created]])</f>
        <v>0.52343129467831617</v>
      </c>
      <c r="D206" s="19" cm="1">
        <f t="array" ref="D206">IFERROR(_xlfn.XLOOKUP(Transformed_Data[[#This Row],[Created]],_xlfn._TRO_TRAILING('Fees by date'!$C$4:$C$1001),_xlfn._TRO_TRAILING('Fees by date'!$D$4:D$1001)),"")*Transformed_Data[[#This Row],[Stripe fee Allocation %]]</f>
        <v>-3.2976171564733918</v>
      </c>
      <c r="E206" s="20">
        <f>DATEVALUE(SUBSTITUTE(_xlfn.TEXTAFTER(Transformed_Data[[#This Row],[TabName]], " ", -3), " ", ", ", 2))</f>
        <v>45874</v>
      </c>
      <c r="F206" t="s">
        <v>288</v>
      </c>
      <c r="G206" t="s">
        <v>1854</v>
      </c>
      <c r="H206" t="s">
        <v>19</v>
      </c>
      <c r="I206" t="s">
        <v>537</v>
      </c>
      <c r="J206" s="1">
        <v>45866</v>
      </c>
      <c r="K206" t="s">
        <v>538</v>
      </c>
      <c r="L206">
        <v>659</v>
      </c>
      <c r="M206">
        <v>659</v>
      </c>
      <c r="N206">
        <v>19.41</v>
      </c>
      <c r="O206">
        <v>639.59</v>
      </c>
      <c r="P206" t="s">
        <v>1911</v>
      </c>
      <c r="Q206" t="s">
        <v>1912</v>
      </c>
      <c r="R206" t="s">
        <v>1913</v>
      </c>
      <c r="S206" t="s">
        <v>1914</v>
      </c>
    </row>
    <row r="207" spans="3:19" x14ac:dyDescent="0.45">
      <c r="C207" s="5">
        <f>Transformed_Data[[#This Row],[Amount]]/SUMIFS(Transformed_Data[Amount],Transformed_Data[Created],Transformed_Data[[#This Row],[Created]])</f>
        <v>0.11119936457505956</v>
      </c>
      <c r="D207" s="19" cm="1">
        <f t="array" ref="D207">IFERROR(_xlfn.XLOOKUP(Transformed_Data[[#This Row],[Created]],_xlfn._TRO_TRAILING('Fees by date'!$C$4:$C$1001),_xlfn._TRO_TRAILING('Fees by date'!$D$4:D$1001)),"")*Transformed_Data[[#This Row],[Stripe fee Allocation %]]</f>
        <v>-0.70055599682287528</v>
      </c>
      <c r="E207" s="20">
        <f>DATEVALUE(SUBSTITUTE(_xlfn.TEXTAFTER(Transformed_Data[[#This Row],[TabName]], " ", -3), " ", ", ", 2))</f>
        <v>45874</v>
      </c>
      <c r="F207" t="s">
        <v>288</v>
      </c>
      <c r="G207" t="s">
        <v>1854</v>
      </c>
      <c r="H207" t="s">
        <v>19</v>
      </c>
      <c r="I207" t="s">
        <v>539</v>
      </c>
      <c r="J207" s="1">
        <v>45866</v>
      </c>
      <c r="K207" t="s">
        <v>540</v>
      </c>
      <c r="L207">
        <v>140</v>
      </c>
      <c r="M207">
        <v>140</v>
      </c>
      <c r="N207">
        <v>4.3600000000000003</v>
      </c>
      <c r="O207">
        <v>135.63999999999999</v>
      </c>
      <c r="P207" t="s">
        <v>2227</v>
      </c>
      <c r="Q207" t="s">
        <v>2228</v>
      </c>
      <c r="R207" t="s">
        <v>2229</v>
      </c>
      <c r="S207" t="s">
        <v>2230</v>
      </c>
    </row>
    <row r="208" spans="3:19" x14ac:dyDescent="0.45">
      <c r="C208" s="5">
        <f>Transformed_Data[[#This Row],[Amount]]/SUMIFS(Transformed_Data[Amount],Transformed_Data[Created],Transformed_Data[[#This Row],[Created]])</f>
        <v>0.26505413332367744</v>
      </c>
      <c r="D208" s="19" cm="1">
        <f t="array" ref="D208">IFERROR(_xlfn.XLOOKUP(Transformed_Data[[#This Row],[Created]],_xlfn._TRO_TRAILING('Fees by date'!$C$4:$C$1001),_xlfn._TRO_TRAILING('Fees by date'!$D$4:D$1001)),"")*Transformed_Data[[#This Row],[Stripe fee Allocation %]]</f>
        <v>-183.00397581199988</v>
      </c>
      <c r="E208" s="20">
        <f>DATEVALUE(SUBSTITUTE(_xlfn.TEXTAFTER(Transformed_Data[[#This Row],[TabName]], " ", -3), " ", ", ", 2))</f>
        <v>45874</v>
      </c>
      <c r="F208" t="s">
        <v>288</v>
      </c>
      <c r="G208" t="s">
        <v>1854</v>
      </c>
      <c r="H208" t="s">
        <v>19</v>
      </c>
      <c r="I208" t="s">
        <v>541</v>
      </c>
      <c r="J208" s="1">
        <v>45867</v>
      </c>
      <c r="K208" t="s">
        <v>542</v>
      </c>
      <c r="L208">
        <v>36600</v>
      </c>
      <c r="M208">
        <v>36600</v>
      </c>
      <c r="N208">
        <v>1244.7</v>
      </c>
      <c r="O208">
        <v>35355.300000000003</v>
      </c>
      <c r="P208" t="s">
        <v>2272</v>
      </c>
      <c r="Q208" t="s">
        <v>2273</v>
      </c>
      <c r="R208" t="s">
        <v>2274</v>
      </c>
      <c r="S208" t="s">
        <v>2275</v>
      </c>
    </row>
    <row r="209" spans="3:19" x14ac:dyDescent="0.45">
      <c r="C209" s="5">
        <f>Transformed_Data[[#This Row],[Amount]]/SUMIFS(Transformed_Data[Amount],Transformed_Data[Created],Transformed_Data[[#This Row],[Created]])</f>
        <v>0.26722670818698629</v>
      </c>
      <c r="D209" s="19" cm="1">
        <f t="array" ref="D209">IFERROR(_xlfn.XLOOKUP(Transformed_Data[[#This Row],[Created]],_xlfn._TRO_TRAILING('Fees by date'!$C$4:$C$1001),_xlfn._TRO_TRAILING('Fees by date'!$D$4:D$1001)),"")*Transformed_Data[[#This Row],[Stripe fee Allocation %]]</f>
        <v>-184.50400840062284</v>
      </c>
      <c r="E209" s="20">
        <f>DATEVALUE(SUBSTITUTE(_xlfn.TEXTAFTER(Transformed_Data[[#This Row],[TabName]], " ", -3), " ", ", ", 2))</f>
        <v>45874</v>
      </c>
      <c r="F209" t="s">
        <v>288</v>
      </c>
      <c r="G209" t="s">
        <v>1854</v>
      </c>
      <c r="H209" t="s">
        <v>19</v>
      </c>
      <c r="I209" t="s">
        <v>543</v>
      </c>
      <c r="J209" s="1">
        <v>45867</v>
      </c>
      <c r="K209" t="s">
        <v>544</v>
      </c>
      <c r="L209">
        <v>36900</v>
      </c>
      <c r="M209">
        <v>36900</v>
      </c>
      <c r="N209">
        <v>1254.9000000000001</v>
      </c>
      <c r="O209">
        <v>35645.1</v>
      </c>
      <c r="P209" t="s">
        <v>2276</v>
      </c>
      <c r="Q209" t="s">
        <v>2277</v>
      </c>
      <c r="R209" t="s">
        <v>2278</v>
      </c>
      <c r="S209" t="s">
        <v>2279</v>
      </c>
    </row>
    <row r="210" spans="3:19" x14ac:dyDescent="0.45">
      <c r="C210" s="5">
        <f>Transformed_Data[[#This Row],[Amount]]/SUMIFS(Transformed_Data[Amount],Transformed_Data[Created],Transformed_Data[[#This Row],[Created]])</f>
        <v>0.14483832422058876</v>
      </c>
      <c r="D210" s="19" cm="1">
        <f t="array" ref="D210">IFERROR(_xlfn.XLOOKUP(Transformed_Data[[#This Row],[Created]],_xlfn._TRO_TRAILING('Fees by date'!$C$4:$C$1001),_xlfn._TRO_TRAILING('Fees by date'!$D$4:D$1001)),"")*Transformed_Data[[#This Row],[Stripe fee Allocation %]]</f>
        <v>-100.00217257486331</v>
      </c>
      <c r="E210" s="20">
        <f>DATEVALUE(SUBSTITUTE(_xlfn.TEXTAFTER(Transformed_Data[[#This Row],[TabName]], " ", -3), " ", ", ", 2))</f>
        <v>45874</v>
      </c>
      <c r="F210" t="s">
        <v>288</v>
      </c>
      <c r="G210" t="s">
        <v>1854</v>
      </c>
      <c r="H210" t="s">
        <v>19</v>
      </c>
      <c r="I210" t="s">
        <v>545</v>
      </c>
      <c r="J210" s="1">
        <v>45867</v>
      </c>
      <c r="K210" t="s">
        <v>546</v>
      </c>
      <c r="L210">
        <v>20000</v>
      </c>
      <c r="M210">
        <v>20000</v>
      </c>
      <c r="N210">
        <v>680.3</v>
      </c>
      <c r="O210">
        <v>19319.7</v>
      </c>
      <c r="P210" t="s">
        <v>2276</v>
      </c>
      <c r="Q210" t="s">
        <v>2277</v>
      </c>
      <c r="R210" t="s">
        <v>2278</v>
      </c>
      <c r="S210" t="s">
        <v>2279</v>
      </c>
    </row>
    <row r="211" spans="3:19" x14ac:dyDescent="0.45">
      <c r="C211" s="5">
        <f>Transformed_Data[[#This Row],[Amount]]/SUMIFS(Transformed_Data[Amount],Transformed_Data[Created],Transformed_Data[[#This Row],[Created]])</f>
        <v>5.4314371582720789E-4</v>
      </c>
      <c r="D211" s="19" cm="1">
        <f t="array" ref="D211">IFERROR(_xlfn.XLOOKUP(Transformed_Data[[#This Row],[Created]],_xlfn._TRO_TRAILING('Fees by date'!$C$4:$C$1001),_xlfn._TRO_TRAILING('Fees by date'!$D$4:D$1001)),"")*Transformed_Data[[#This Row],[Stripe fee Allocation %]]</f>
        <v>-0.37500814715573744</v>
      </c>
      <c r="E211" s="20">
        <f>DATEVALUE(SUBSTITUTE(_xlfn.TEXTAFTER(Transformed_Data[[#This Row],[TabName]], " ", -3), " ", ", ", 2))</f>
        <v>45874</v>
      </c>
      <c r="F211" t="s">
        <v>288</v>
      </c>
      <c r="G211" t="s">
        <v>1854</v>
      </c>
      <c r="H211" t="s">
        <v>19</v>
      </c>
      <c r="I211" t="s">
        <v>547</v>
      </c>
      <c r="J211" s="1">
        <v>45867</v>
      </c>
      <c r="K211" t="s">
        <v>548</v>
      </c>
      <c r="L211">
        <v>75</v>
      </c>
      <c r="M211">
        <v>75</v>
      </c>
      <c r="N211">
        <v>2.48</v>
      </c>
      <c r="O211">
        <v>72.52</v>
      </c>
      <c r="P211" t="s">
        <v>2280</v>
      </c>
      <c r="Q211" t="s">
        <v>2281</v>
      </c>
      <c r="R211" t="s">
        <v>2282</v>
      </c>
      <c r="S211" t="s">
        <v>2113</v>
      </c>
    </row>
    <row r="212" spans="3:19" x14ac:dyDescent="0.45">
      <c r="C212" s="5">
        <f>Transformed_Data[[#This Row],[Amount]]/SUMIFS(Transformed_Data[Amount],Transformed_Data[Created],Transformed_Data[[#This Row],[Created]])</f>
        <v>8.5671868776478255E-2</v>
      </c>
      <c r="D212" s="19" cm="1">
        <f t="array" ref="D212">IFERROR(_xlfn.XLOOKUP(Transformed_Data[[#This Row],[Created]],_xlfn._TRO_TRAILING('Fees by date'!$C$4:$C$1001),_xlfn._TRO_TRAILING('Fees by date'!$D$4:D$1001)),"")*Transformed_Data[[#This Row],[Stripe fee Allocation %]]</f>
        <v>-59.151285078031648</v>
      </c>
      <c r="E212" s="20">
        <f>DATEVALUE(SUBSTITUTE(_xlfn.TEXTAFTER(Transformed_Data[[#This Row],[TabName]], " ", -3), " ", ", ", 2))</f>
        <v>45874</v>
      </c>
      <c r="F212" t="s">
        <v>288</v>
      </c>
      <c r="G212" t="s">
        <v>1854</v>
      </c>
      <c r="H212" t="s">
        <v>19</v>
      </c>
      <c r="I212" t="s">
        <v>549</v>
      </c>
      <c r="J212" s="1">
        <v>45867</v>
      </c>
      <c r="K212" t="s">
        <v>550</v>
      </c>
      <c r="L212">
        <v>11830</v>
      </c>
      <c r="M212">
        <v>11830</v>
      </c>
      <c r="N212">
        <v>343.37</v>
      </c>
      <c r="O212">
        <v>11486.63</v>
      </c>
      <c r="P212" t="s">
        <v>2283</v>
      </c>
      <c r="Q212" t="s">
        <v>2284</v>
      </c>
      <c r="R212" t="s">
        <v>2285</v>
      </c>
      <c r="S212" t="s">
        <v>2286</v>
      </c>
    </row>
    <row r="213" spans="3:19" x14ac:dyDescent="0.45">
      <c r="C213" s="5">
        <f>Transformed_Data[[#This Row],[Amount]]/SUMIFS(Transformed_Data[Amount],Transformed_Data[Created],Transformed_Data[[#This Row],[Created]])</f>
        <v>9.0523952637867975E-3</v>
      </c>
      <c r="D213" s="19" cm="1">
        <f t="array" ref="D213">IFERROR(_xlfn.XLOOKUP(Transformed_Data[[#This Row],[Created]],_xlfn._TRO_TRAILING('Fees by date'!$C$4:$C$1001),_xlfn._TRO_TRAILING('Fees by date'!$D$4:D$1001)),"")*Transformed_Data[[#This Row],[Stripe fee Allocation %]]</f>
        <v>-6.2501357859289568</v>
      </c>
      <c r="E213" s="20">
        <f>DATEVALUE(SUBSTITUTE(_xlfn.TEXTAFTER(Transformed_Data[[#This Row],[TabName]], " ", -3), " ", ", ", 2))</f>
        <v>45874</v>
      </c>
      <c r="F213" t="s">
        <v>288</v>
      </c>
      <c r="G213" t="s">
        <v>1854</v>
      </c>
      <c r="H213" t="s">
        <v>19</v>
      </c>
      <c r="I213" t="s">
        <v>551</v>
      </c>
      <c r="J213" s="1">
        <v>45867</v>
      </c>
      <c r="K213" t="s">
        <v>552</v>
      </c>
      <c r="L213">
        <v>1250</v>
      </c>
      <c r="M213">
        <v>1250</v>
      </c>
      <c r="N213">
        <v>36.549999999999997</v>
      </c>
      <c r="O213">
        <v>1213.45</v>
      </c>
      <c r="P213" t="s">
        <v>2287</v>
      </c>
      <c r="Q213" t="s">
        <v>2288</v>
      </c>
      <c r="R213" t="s">
        <v>2289</v>
      </c>
      <c r="S213" t="s">
        <v>2290</v>
      </c>
    </row>
    <row r="214" spans="3:19" x14ac:dyDescent="0.45">
      <c r="C214" s="5">
        <f>Transformed_Data[[#This Row],[Amount]]/SUMIFS(Transformed_Data[Amount],Transformed_Data[Created],Transformed_Data[[#This Row],[Created]])</f>
        <v>2.8967664844117753E-3</v>
      </c>
      <c r="D214" s="19" cm="1">
        <f t="array" ref="D214">IFERROR(_xlfn.XLOOKUP(Transformed_Data[[#This Row],[Created]],_xlfn._TRO_TRAILING('Fees by date'!$C$4:$C$1001),_xlfn._TRO_TRAILING('Fees by date'!$D$4:D$1001)),"")*Transformed_Data[[#This Row],[Stripe fee Allocation %]]</f>
        <v>-2.0000434514972665</v>
      </c>
      <c r="E214" s="20">
        <f>DATEVALUE(SUBSTITUTE(_xlfn.TEXTAFTER(Transformed_Data[[#This Row],[TabName]], " ", -3), " ", ", ", 2))</f>
        <v>45874</v>
      </c>
      <c r="F214" t="s">
        <v>288</v>
      </c>
      <c r="G214" t="s">
        <v>1854</v>
      </c>
      <c r="H214" t="s">
        <v>19</v>
      </c>
      <c r="I214" t="s">
        <v>553</v>
      </c>
      <c r="J214" s="1">
        <v>45867</v>
      </c>
      <c r="K214" t="s">
        <v>554</v>
      </c>
      <c r="L214">
        <v>400</v>
      </c>
      <c r="M214">
        <v>400</v>
      </c>
      <c r="N214">
        <v>11.9</v>
      </c>
      <c r="O214">
        <v>388.1</v>
      </c>
      <c r="P214" t="s">
        <v>2015</v>
      </c>
      <c r="Q214" t="s">
        <v>2016</v>
      </c>
      <c r="R214" t="s">
        <v>2017</v>
      </c>
      <c r="S214" t="s">
        <v>2018</v>
      </c>
    </row>
    <row r="215" spans="3:19" x14ac:dyDescent="0.45">
      <c r="C215" s="5">
        <f>Transformed_Data[[#This Row],[Amount]]/SUMIFS(Transformed_Data[Amount],Transformed_Data[Created],Transformed_Data[[#This Row],[Created]])</f>
        <v>4.5986167940036933E-3</v>
      </c>
      <c r="D215" s="19" cm="1">
        <f t="array" ref="D215">IFERROR(_xlfn.XLOOKUP(Transformed_Data[[#This Row],[Created]],_xlfn._TRO_TRAILING('Fees by date'!$C$4:$C$1001),_xlfn._TRO_TRAILING('Fees by date'!$D$4:D$1001)),"")*Transformed_Data[[#This Row],[Stripe fee Allocation %]]</f>
        <v>-3.1750689792519102</v>
      </c>
      <c r="E215" s="20">
        <f>DATEVALUE(SUBSTITUTE(_xlfn.TEXTAFTER(Transformed_Data[[#This Row],[TabName]], " ", -3), " ", ", ", 2))</f>
        <v>45874</v>
      </c>
      <c r="F215" t="s">
        <v>288</v>
      </c>
      <c r="G215" t="s">
        <v>1854</v>
      </c>
      <c r="H215" t="s">
        <v>19</v>
      </c>
      <c r="I215" t="s">
        <v>42</v>
      </c>
      <c r="J215" s="1">
        <v>45867</v>
      </c>
      <c r="K215" t="s">
        <v>43</v>
      </c>
      <c r="L215">
        <v>635</v>
      </c>
      <c r="M215">
        <v>635</v>
      </c>
      <c r="N215">
        <v>18.72</v>
      </c>
      <c r="O215">
        <v>616.28</v>
      </c>
      <c r="P215" t="s">
        <v>2291</v>
      </c>
      <c r="Q215" t="s">
        <v>2292</v>
      </c>
      <c r="R215" t="s">
        <v>2293</v>
      </c>
      <c r="S215" t="s">
        <v>2294</v>
      </c>
    </row>
    <row r="216" spans="3:19" x14ac:dyDescent="0.45">
      <c r="C216" s="5">
        <f>Transformed_Data[[#This Row],[Amount]]/SUMIFS(Transformed_Data[Amount],Transformed_Data[Created],Transformed_Data[[#This Row],[Created]])</f>
        <v>0.10138682695441213</v>
      </c>
      <c r="D216" s="19" cm="1">
        <f t="array" ref="D216">IFERROR(_xlfn.XLOOKUP(Transformed_Data[[#This Row],[Created]],_xlfn._TRO_TRAILING('Fees by date'!$C$4:$C$1001),_xlfn._TRO_TRAILING('Fees by date'!$D$4:D$1001)),"")*Transformed_Data[[#This Row],[Stripe fee Allocation %]]</f>
        <v>-70.001520802404315</v>
      </c>
      <c r="E216" s="20">
        <f>DATEVALUE(SUBSTITUTE(_xlfn.TEXTAFTER(Transformed_Data[[#This Row],[TabName]], " ", -3), " ", ", ", 2))</f>
        <v>45874</v>
      </c>
      <c r="F216" t="s">
        <v>288</v>
      </c>
      <c r="G216" t="s">
        <v>1854</v>
      </c>
      <c r="H216" t="s">
        <v>19</v>
      </c>
      <c r="I216" t="s">
        <v>555</v>
      </c>
      <c r="J216" s="1">
        <v>45867</v>
      </c>
      <c r="K216" t="s">
        <v>556</v>
      </c>
      <c r="L216">
        <v>14000</v>
      </c>
      <c r="M216">
        <v>14000</v>
      </c>
      <c r="N216">
        <v>406.3</v>
      </c>
      <c r="O216">
        <v>13593.7</v>
      </c>
      <c r="P216" t="s">
        <v>2254</v>
      </c>
      <c r="Q216" t="s">
        <v>1976</v>
      </c>
      <c r="R216" t="s">
        <v>1977</v>
      </c>
      <c r="S216" t="s">
        <v>2295</v>
      </c>
    </row>
    <row r="217" spans="3:19" x14ac:dyDescent="0.45">
      <c r="C217" s="5">
        <f>Transformed_Data[[#This Row],[Amount]]/SUMIFS(Transformed_Data[Amount],Transformed_Data[Created],Transformed_Data[[#This Row],[Created]])</f>
        <v>1.082666473548901E-2</v>
      </c>
      <c r="D217" s="19" cm="1">
        <f t="array" ref="D217">IFERROR(_xlfn.XLOOKUP(Transformed_Data[[#This Row],[Created]],_xlfn._TRO_TRAILING('Fees by date'!$C$4:$C$1001),_xlfn._TRO_TRAILING('Fees by date'!$D$4:D$1001)),"")*Transformed_Data[[#This Row],[Stripe fee Allocation %]]</f>
        <v>-7.4751623999710324</v>
      </c>
      <c r="E217" s="20">
        <f>DATEVALUE(SUBSTITUTE(_xlfn.TEXTAFTER(Transformed_Data[[#This Row],[TabName]], " ", -3), " ", ", ", 2))</f>
        <v>45874</v>
      </c>
      <c r="F217" t="s">
        <v>288</v>
      </c>
      <c r="G217" t="s">
        <v>1854</v>
      </c>
      <c r="H217" t="s">
        <v>19</v>
      </c>
      <c r="I217" t="s">
        <v>557</v>
      </c>
      <c r="J217" s="1">
        <v>45867</v>
      </c>
      <c r="K217" t="s">
        <v>558</v>
      </c>
      <c r="L217">
        <v>1495</v>
      </c>
      <c r="M217">
        <v>1495</v>
      </c>
      <c r="N217">
        <v>51.13</v>
      </c>
      <c r="O217">
        <v>1443.87</v>
      </c>
      <c r="P217" t="s">
        <v>2296</v>
      </c>
      <c r="Q217" t="s">
        <v>2042</v>
      </c>
      <c r="R217" t="s">
        <v>2043</v>
      </c>
      <c r="S217" t="s">
        <v>2044</v>
      </c>
    </row>
    <row r="218" spans="3:19" x14ac:dyDescent="0.45">
      <c r="C218" s="5">
        <f>Transformed_Data[[#This Row],[Amount]]/SUMIFS(Transformed_Data[Amount],Transformed_Data[Created],Transformed_Data[[#This Row],[Created]])</f>
        <v>2.1725748633088316E-3</v>
      </c>
      <c r="D218" s="19" cm="1">
        <f t="array" ref="D218">IFERROR(_xlfn.XLOOKUP(Transformed_Data[[#This Row],[Created]],_xlfn._TRO_TRAILING('Fees by date'!$C$4:$C$1001),_xlfn._TRO_TRAILING('Fees by date'!$D$4:D$1001)),"")*Transformed_Data[[#This Row],[Stripe fee Allocation %]]</f>
        <v>-1.5000325886229497</v>
      </c>
      <c r="E218" s="20">
        <f>DATEVALUE(SUBSTITUTE(_xlfn.TEXTAFTER(Transformed_Data[[#This Row],[TabName]], " ", -3), " ", ", ", 2))</f>
        <v>45874</v>
      </c>
      <c r="F218" t="s">
        <v>288</v>
      </c>
      <c r="G218" t="s">
        <v>1854</v>
      </c>
      <c r="H218" t="s">
        <v>19</v>
      </c>
      <c r="I218" t="s">
        <v>559</v>
      </c>
      <c r="J218" s="1">
        <v>45867</v>
      </c>
      <c r="K218" t="s">
        <v>560</v>
      </c>
      <c r="L218">
        <v>300</v>
      </c>
      <c r="M218">
        <v>300</v>
      </c>
      <c r="N218">
        <v>9</v>
      </c>
      <c r="O218">
        <v>291</v>
      </c>
      <c r="P218" t="s">
        <v>2297</v>
      </c>
      <c r="Q218" t="s">
        <v>2298</v>
      </c>
      <c r="R218" t="s">
        <v>1965</v>
      </c>
      <c r="S218" t="s">
        <v>2299</v>
      </c>
    </row>
    <row r="219" spans="3:19" x14ac:dyDescent="0.45">
      <c r="C219" s="5">
        <f>Transformed_Data[[#This Row],[Amount]]/SUMIFS(Transformed_Data[Amount],Transformed_Data[Created],Transformed_Data[[#This Row],[Created]])</f>
        <v>0.10573197668102981</v>
      </c>
      <c r="D219" s="19" cm="1">
        <f t="array" ref="D219">IFERROR(_xlfn.XLOOKUP(Transformed_Data[[#This Row],[Created]],_xlfn._TRO_TRAILING('Fees by date'!$C$4:$C$1001),_xlfn._TRO_TRAILING('Fees by date'!$D$4:D$1001)),"")*Transformed_Data[[#This Row],[Stripe fee Allocation %]]</f>
        <v>-73.00158597965023</v>
      </c>
      <c r="E219" s="20">
        <f>DATEVALUE(SUBSTITUTE(_xlfn.TEXTAFTER(Transformed_Data[[#This Row],[TabName]], " ", -3), " ", ", ", 2))</f>
        <v>45874</v>
      </c>
      <c r="F219" t="s">
        <v>288</v>
      </c>
      <c r="G219" t="s">
        <v>1854</v>
      </c>
      <c r="H219" t="s">
        <v>19</v>
      </c>
      <c r="I219" t="s">
        <v>561</v>
      </c>
      <c r="J219" s="1">
        <v>45867</v>
      </c>
      <c r="K219" t="s">
        <v>562</v>
      </c>
      <c r="L219">
        <v>14600</v>
      </c>
      <c r="M219">
        <v>14600</v>
      </c>
      <c r="N219">
        <v>642.70000000000005</v>
      </c>
      <c r="O219">
        <v>13957.3</v>
      </c>
      <c r="P219" t="s">
        <v>2300</v>
      </c>
      <c r="Q219" t="s">
        <v>2301</v>
      </c>
      <c r="R219" t="s">
        <v>2302</v>
      </c>
      <c r="S219" t="s">
        <v>2303</v>
      </c>
    </row>
    <row r="220" spans="3:19" x14ac:dyDescent="0.45">
      <c r="C220" s="5">
        <f>Transformed_Data[[#This Row],[Amount]]/SUMIFS(Transformed_Data[Amount],Transformed_Data[Created],Transformed_Data[[#This Row],[Created]])</f>
        <v>0.91501416430594906</v>
      </c>
      <c r="D220" s="19" cm="1">
        <f t="array" ref="D220">IFERROR(_xlfn.XLOOKUP(Transformed_Data[[#This Row],[Created]],_xlfn._TRO_TRAILING('Fees by date'!$C$4:$C$1001),_xlfn._TRO_TRAILING('Fees by date'!$D$4:D$1001)),"")*Transformed_Data[[#This Row],[Stripe fee Allocation %]]</f>
        <v>-161.5</v>
      </c>
      <c r="E220" s="20">
        <f>DATEVALUE(SUBSTITUTE(_xlfn.TEXTAFTER(Transformed_Data[[#This Row],[TabName]], " ", -3), " ", ", ", 2))</f>
        <v>45874</v>
      </c>
      <c r="F220" t="s">
        <v>288</v>
      </c>
      <c r="G220" t="s">
        <v>1854</v>
      </c>
      <c r="H220" t="s">
        <v>19</v>
      </c>
      <c r="I220" t="s">
        <v>563</v>
      </c>
      <c r="J220" s="1">
        <v>45868</v>
      </c>
      <c r="K220" t="s">
        <v>564</v>
      </c>
      <c r="L220">
        <v>32300</v>
      </c>
      <c r="M220">
        <v>32300</v>
      </c>
      <c r="N220">
        <v>1098.5</v>
      </c>
      <c r="O220">
        <v>31201.5</v>
      </c>
      <c r="P220" t="s">
        <v>2304</v>
      </c>
      <c r="Q220" t="s">
        <v>2305</v>
      </c>
      <c r="R220" t="s">
        <v>2306</v>
      </c>
      <c r="S220" t="s">
        <v>2307</v>
      </c>
    </row>
    <row r="221" spans="3:19" x14ac:dyDescent="0.45">
      <c r="C221" s="5">
        <f>Transformed_Data[[#This Row],[Amount]]/SUMIFS(Transformed_Data[Amount],Transformed_Data[Created],Transformed_Data[[#This Row],[Created]])</f>
        <v>8.4985835694050993E-2</v>
      </c>
      <c r="D221" s="19" cm="1">
        <f t="array" ref="D221">IFERROR(_xlfn.XLOOKUP(Transformed_Data[[#This Row],[Created]],_xlfn._TRO_TRAILING('Fees by date'!$C$4:$C$1001),_xlfn._TRO_TRAILING('Fees by date'!$D$4:D$1001)),"")*Transformed_Data[[#This Row],[Stripe fee Allocation %]]</f>
        <v>-15</v>
      </c>
      <c r="E221" s="20">
        <f>DATEVALUE(SUBSTITUTE(_xlfn.TEXTAFTER(Transformed_Data[[#This Row],[TabName]], " ", -3), " ", ", ", 2))</f>
        <v>45874</v>
      </c>
      <c r="F221" t="s">
        <v>288</v>
      </c>
      <c r="G221" t="s">
        <v>1854</v>
      </c>
      <c r="H221" t="s">
        <v>19</v>
      </c>
      <c r="I221" t="s">
        <v>565</v>
      </c>
      <c r="J221" s="1">
        <v>45868</v>
      </c>
      <c r="K221" t="s">
        <v>566</v>
      </c>
      <c r="L221">
        <v>3000</v>
      </c>
      <c r="M221">
        <v>3000</v>
      </c>
      <c r="N221">
        <v>87.3</v>
      </c>
      <c r="O221">
        <v>2912.7</v>
      </c>
      <c r="P221" t="s">
        <v>2254</v>
      </c>
      <c r="Q221" t="s">
        <v>1976</v>
      </c>
      <c r="R221" t="s">
        <v>1977</v>
      </c>
      <c r="S221" t="s">
        <v>2295</v>
      </c>
    </row>
    <row r="222" spans="3:19" x14ac:dyDescent="0.45">
      <c r="C222" s="5">
        <f>Transformed_Data[[#This Row],[Amount]]/SUMIFS(Transformed_Data[Amount],Transformed_Data[Created],Transformed_Data[[#This Row],[Created]])</f>
        <v>6.5986802639472104E-3</v>
      </c>
      <c r="D222" s="19" cm="1">
        <f t="array" ref="D222">IFERROR(_xlfn.XLOOKUP(Transformed_Data[[#This Row],[Created]],_xlfn._TRO_TRAILING('Fees by date'!$C$4:$C$1001),_xlfn._TRO_TRAILING('Fees by date'!$D$4:D$1001)),"")*Transformed_Data[[#This Row],[Stripe fee Allocation %]]</f>
        <v>-2.75</v>
      </c>
      <c r="E222" s="20">
        <f>DATEVALUE(SUBSTITUTE(_xlfn.TEXTAFTER(Transformed_Data[[#This Row],[TabName]], " ", -3), " ", ", ", 2))</f>
        <v>45874</v>
      </c>
      <c r="F222" t="s">
        <v>288</v>
      </c>
      <c r="G222" t="s">
        <v>1854</v>
      </c>
      <c r="H222" t="s">
        <v>19</v>
      </c>
      <c r="I222" t="s">
        <v>567</v>
      </c>
      <c r="J222" s="1">
        <v>45869</v>
      </c>
      <c r="K222" t="s">
        <v>568</v>
      </c>
      <c r="L222">
        <v>550</v>
      </c>
      <c r="M222">
        <v>550</v>
      </c>
      <c r="N222">
        <v>16.25</v>
      </c>
      <c r="O222">
        <v>533.75</v>
      </c>
      <c r="P222" t="s">
        <v>1887</v>
      </c>
      <c r="Q222" t="s">
        <v>1888</v>
      </c>
      <c r="R222" t="s">
        <v>1889</v>
      </c>
      <c r="S222" t="s">
        <v>1890</v>
      </c>
    </row>
    <row r="223" spans="3:19" x14ac:dyDescent="0.45">
      <c r="C223" s="5">
        <f>Transformed_Data[[#This Row],[Amount]]/SUMIFS(Transformed_Data[Amount],Transformed_Data[Created],Transformed_Data[[#This Row],[Created]])</f>
        <v>0.13857228554289142</v>
      </c>
      <c r="D223" s="19" cm="1">
        <f t="array" ref="D223">IFERROR(_xlfn.XLOOKUP(Transformed_Data[[#This Row],[Created]],_xlfn._TRO_TRAILING('Fees by date'!$C$4:$C$1001),_xlfn._TRO_TRAILING('Fees by date'!$D$4:D$1001)),"")*Transformed_Data[[#This Row],[Stripe fee Allocation %]]</f>
        <v>-57.75</v>
      </c>
      <c r="E223" s="20">
        <f>DATEVALUE(SUBSTITUTE(_xlfn.TEXTAFTER(Transformed_Data[[#This Row],[TabName]], " ", -3), " ", ", ", 2))</f>
        <v>45874</v>
      </c>
      <c r="F223" t="s">
        <v>288</v>
      </c>
      <c r="G223" t="s">
        <v>1854</v>
      </c>
      <c r="H223" t="s">
        <v>19</v>
      </c>
      <c r="I223" t="s">
        <v>569</v>
      </c>
      <c r="J223" s="1">
        <v>45869</v>
      </c>
      <c r="K223" t="s">
        <v>570</v>
      </c>
      <c r="L223">
        <v>11550</v>
      </c>
      <c r="M223">
        <v>11550</v>
      </c>
      <c r="N223">
        <v>393</v>
      </c>
      <c r="O223">
        <v>11157</v>
      </c>
      <c r="P223" t="s">
        <v>2248</v>
      </c>
      <c r="Q223" t="s">
        <v>2249</v>
      </c>
      <c r="R223" t="s">
        <v>2308</v>
      </c>
      <c r="S223" t="s">
        <v>2309</v>
      </c>
    </row>
    <row r="224" spans="3:19" x14ac:dyDescent="0.45">
      <c r="C224" s="5">
        <f>Transformed_Data[[#This Row],[Amount]]/SUMIFS(Transformed_Data[Amount],Transformed_Data[Created],Transformed_Data[[#This Row],[Created]])</f>
        <v>0.69586082783443315</v>
      </c>
      <c r="D224" s="19" cm="1">
        <f t="array" ref="D224">IFERROR(_xlfn.XLOOKUP(Transformed_Data[[#This Row],[Created]],_xlfn._TRO_TRAILING('Fees by date'!$C$4:$C$1001),_xlfn._TRO_TRAILING('Fees by date'!$D$4:D$1001)),"")*Transformed_Data[[#This Row],[Stripe fee Allocation %]]</f>
        <v>-290</v>
      </c>
      <c r="E224" s="20">
        <f>DATEVALUE(SUBSTITUTE(_xlfn.TEXTAFTER(Transformed_Data[[#This Row],[TabName]], " ", -3), " ", ", ", 2))</f>
        <v>45874</v>
      </c>
      <c r="F224" t="s">
        <v>288</v>
      </c>
      <c r="G224" t="s">
        <v>1854</v>
      </c>
      <c r="H224" t="s">
        <v>19</v>
      </c>
      <c r="I224" t="s">
        <v>571</v>
      </c>
      <c r="J224" s="1">
        <v>45869</v>
      </c>
      <c r="K224" t="s">
        <v>572</v>
      </c>
      <c r="L224">
        <v>58000</v>
      </c>
      <c r="M224">
        <v>58000</v>
      </c>
      <c r="N224">
        <v>1972.3</v>
      </c>
      <c r="O224">
        <v>56027.7</v>
      </c>
      <c r="P224" t="s">
        <v>2310</v>
      </c>
      <c r="Q224" t="s">
        <v>2311</v>
      </c>
      <c r="R224" t="s">
        <v>2312</v>
      </c>
      <c r="S224" t="s">
        <v>2313</v>
      </c>
    </row>
    <row r="225" spans="3:19" x14ac:dyDescent="0.45">
      <c r="C225" s="5">
        <f>Transformed_Data[[#This Row],[Amount]]/SUMIFS(Transformed_Data[Amount],Transformed_Data[Created],Transformed_Data[[#This Row],[Created]])</f>
        <v>0.15896820635872824</v>
      </c>
      <c r="D225" s="19" cm="1">
        <f t="array" ref="D225">IFERROR(_xlfn.XLOOKUP(Transformed_Data[[#This Row],[Created]],_xlfn._TRO_TRAILING('Fees by date'!$C$4:$C$1001),_xlfn._TRO_TRAILING('Fees by date'!$D$4:D$1001)),"")*Transformed_Data[[#This Row],[Stripe fee Allocation %]]</f>
        <v>-66.25</v>
      </c>
      <c r="E225" s="20">
        <f>DATEVALUE(SUBSTITUTE(_xlfn.TEXTAFTER(Transformed_Data[[#This Row],[TabName]], " ", -3), " ", ", ", 2))</f>
        <v>45874</v>
      </c>
      <c r="F225" t="s">
        <v>288</v>
      </c>
      <c r="G225" t="s">
        <v>1854</v>
      </c>
      <c r="H225" t="s">
        <v>19</v>
      </c>
      <c r="I225" t="s">
        <v>573</v>
      </c>
      <c r="J225" s="1">
        <v>45869</v>
      </c>
      <c r="K225" t="s">
        <v>574</v>
      </c>
      <c r="L225">
        <v>13250</v>
      </c>
      <c r="M225">
        <v>13250</v>
      </c>
      <c r="N225">
        <v>384.55</v>
      </c>
      <c r="O225">
        <v>12865.45</v>
      </c>
      <c r="P225" t="s">
        <v>2314</v>
      </c>
      <c r="Q225" t="s">
        <v>2315</v>
      </c>
      <c r="R225" t="s">
        <v>2316</v>
      </c>
      <c r="S225" t="s">
        <v>2317</v>
      </c>
    </row>
    <row r="226" spans="3:19" x14ac:dyDescent="0.45">
      <c r="C226" s="5">
        <f>Transformed_Data[[#This Row],[Amount]]/SUMIFS(Transformed_Data[Amount],Transformed_Data[Created],Transformed_Data[[#This Row],[Created]])</f>
        <v>0.42984590429845904</v>
      </c>
      <c r="D226" s="19" cm="1">
        <f t="array" ref="D226">IFERROR(_xlfn.XLOOKUP(Transformed_Data[[#This Row],[Created]],_xlfn._TRO_TRAILING('Fees by date'!$C$4:$C$1001),_xlfn._TRO_TRAILING('Fees by date'!$D$4:D$1001)),"")*Transformed_Data[[#This Row],[Stripe fee Allocation %]]</f>
        <v>-13.252149229521491</v>
      </c>
      <c r="E226" s="20">
        <f>DATEVALUE(SUBSTITUTE(_xlfn.TEXTAFTER(Transformed_Data[[#This Row],[TabName]], " ", -3), " ", ", ", 2))</f>
        <v>45874</v>
      </c>
      <c r="F226" t="s">
        <v>288</v>
      </c>
      <c r="G226" t="s">
        <v>1854</v>
      </c>
      <c r="H226" t="s">
        <v>19</v>
      </c>
      <c r="I226" t="s">
        <v>575</v>
      </c>
      <c r="J226" s="1">
        <v>45870</v>
      </c>
      <c r="K226" t="s">
        <v>576</v>
      </c>
      <c r="L226">
        <v>2650</v>
      </c>
      <c r="M226">
        <v>2650</v>
      </c>
      <c r="N226">
        <v>90.4</v>
      </c>
      <c r="O226">
        <v>2559.6</v>
      </c>
      <c r="P226" t="s">
        <v>2318</v>
      </c>
      <c r="Q226" t="s">
        <v>2319</v>
      </c>
      <c r="R226" t="s">
        <v>2320</v>
      </c>
      <c r="S226" t="s">
        <v>2321</v>
      </c>
    </row>
    <row r="227" spans="3:19" x14ac:dyDescent="0.45">
      <c r="C227" s="5">
        <f>Transformed_Data[[#This Row],[Amount]]/SUMIFS(Transformed_Data[Amount],Transformed_Data[Created],Transformed_Data[[#This Row],[Created]])</f>
        <v>6.569343065693431E-2</v>
      </c>
      <c r="D227" s="19" cm="1">
        <f t="array" ref="D227">IFERROR(_xlfn.XLOOKUP(Transformed_Data[[#This Row],[Created]],_xlfn._TRO_TRAILING('Fees by date'!$C$4:$C$1001),_xlfn._TRO_TRAILING('Fees by date'!$D$4:D$1001)),"")*Transformed_Data[[#This Row],[Stripe fee Allocation %]]</f>
        <v>-2.0253284671532845</v>
      </c>
      <c r="E227" s="20">
        <f>DATEVALUE(SUBSTITUTE(_xlfn.TEXTAFTER(Transformed_Data[[#This Row],[TabName]], " ", -3), " ", ", ", 2))</f>
        <v>45874</v>
      </c>
      <c r="F227" t="s">
        <v>288</v>
      </c>
      <c r="G227" t="s">
        <v>1854</v>
      </c>
      <c r="H227" t="s">
        <v>19</v>
      </c>
      <c r="I227" t="s">
        <v>577</v>
      </c>
      <c r="J227" s="1">
        <v>45870</v>
      </c>
      <c r="K227" t="s">
        <v>578</v>
      </c>
      <c r="L227">
        <v>405</v>
      </c>
      <c r="M227">
        <v>405</v>
      </c>
      <c r="N227">
        <v>14.07</v>
      </c>
      <c r="O227">
        <v>390.93</v>
      </c>
      <c r="P227" t="s">
        <v>2322</v>
      </c>
      <c r="Q227" t="s">
        <v>2323</v>
      </c>
      <c r="R227" t="s">
        <v>2324</v>
      </c>
      <c r="S227" t="s">
        <v>1926</v>
      </c>
    </row>
    <row r="228" spans="3:19" x14ac:dyDescent="0.45">
      <c r="C228" s="5">
        <f>Transformed_Data[[#This Row],[Amount]]/SUMIFS(Transformed_Data[Amount],Transformed_Data[Created],Transformed_Data[[#This Row],[Created]])</f>
        <v>0.48499594484995945</v>
      </c>
      <c r="D228" s="19" cm="1">
        <f t="array" ref="D228">IFERROR(_xlfn.XLOOKUP(Transformed_Data[[#This Row],[Created]],_xlfn._TRO_TRAILING('Fees by date'!$C$4:$C$1001),_xlfn._TRO_TRAILING('Fees by date'!$D$4:D$1001)),"")*Transformed_Data[[#This Row],[Stripe fee Allocation %]]</f>
        <v>-14.952424979724249</v>
      </c>
      <c r="E228" s="20">
        <f>DATEVALUE(SUBSTITUTE(_xlfn.TEXTAFTER(Transformed_Data[[#This Row],[TabName]], " ", -3), " ", ", ", 2))</f>
        <v>45874</v>
      </c>
      <c r="F228" t="s">
        <v>288</v>
      </c>
      <c r="G228" t="s">
        <v>1854</v>
      </c>
      <c r="H228" t="s">
        <v>19</v>
      </c>
      <c r="I228" t="s">
        <v>579</v>
      </c>
      <c r="J228" s="1">
        <v>45870</v>
      </c>
      <c r="K228" t="s">
        <v>580</v>
      </c>
      <c r="L228">
        <v>2990</v>
      </c>
      <c r="M228">
        <v>2990</v>
      </c>
      <c r="N228">
        <v>87.01</v>
      </c>
      <c r="O228">
        <v>2902.99</v>
      </c>
      <c r="P228" t="s">
        <v>2325</v>
      </c>
      <c r="Q228" t="s">
        <v>2069</v>
      </c>
      <c r="R228" t="s">
        <v>2070</v>
      </c>
      <c r="S228" t="s">
        <v>2071</v>
      </c>
    </row>
    <row r="229" spans="3:19" x14ac:dyDescent="0.45">
      <c r="C229" s="5">
        <f>Transformed_Data[[#This Row],[Amount]]/SUMIFS(Transformed_Data[Amount],Transformed_Data[Created],Transformed_Data[[#This Row],[Created]])</f>
        <v>1.9464720194647202E-2</v>
      </c>
      <c r="D229" s="19" cm="1">
        <f t="array" ref="D229">IFERROR(_xlfn.XLOOKUP(Transformed_Data[[#This Row],[Created]],_xlfn._TRO_TRAILING('Fees by date'!$C$4:$C$1001),_xlfn._TRO_TRAILING('Fees by date'!$D$4:D$1001)),"")*Transformed_Data[[#This Row],[Stripe fee Allocation %]]</f>
        <v>-0.60009732360097323</v>
      </c>
      <c r="E229" s="20">
        <f>DATEVALUE(SUBSTITUTE(_xlfn.TEXTAFTER(Transformed_Data[[#This Row],[TabName]], " ", -3), " ", ", ", 2))</f>
        <v>45874</v>
      </c>
      <c r="F229" t="s">
        <v>288</v>
      </c>
      <c r="G229" t="s">
        <v>1854</v>
      </c>
      <c r="H229" t="s">
        <v>19</v>
      </c>
      <c r="I229" t="s">
        <v>581</v>
      </c>
      <c r="J229" s="1">
        <v>45870</v>
      </c>
      <c r="K229" t="s">
        <v>582</v>
      </c>
      <c r="L229">
        <v>120</v>
      </c>
      <c r="M229">
        <v>120</v>
      </c>
      <c r="N229">
        <v>3.78</v>
      </c>
      <c r="O229">
        <v>116.22</v>
      </c>
      <c r="P229" t="s">
        <v>1960</v>
      </c>
      <c r="Q229" t="s">
        <v>1961</v>
      </c>
      <c r="R229" t="s">
        <v>1962</v>
      </c>
      <c r="S229" t="s">
        <v>2326</v>
      </c>
    </row>
    <row r="230" spans="3:19" x14ac:dyDescent="0.45">
      <c r="C230" s="5">
        <f>Transformed_Data[[#This Row],[Amount]]/SUMIFS(Transformed_Data[Amount],Transformed_Data[Created],Transformed_Data[[#This Row],[Created]])</f>
        <v>7.194578536947642E-2</v>
      </c>
      <c r="D230" s="19" cm="1">
        <f t="array" ref="D230">IFERROR(_xlfn.XLOOKUP(Transformed_Data[[#This Row],[Created]],_xlfn._TRO_TRAILING('Fees by date'!$C$4:$C$1001),_xlfn._TRO_TRAILING('Fees by date'!$D$4:D$1001)),"")*Transformed_Data[[#This Row],[Stripe fee Allocation %]]</f>
        <v>-46.499999999999993</v>
      </c>
      <c r="E230" s="20">
        <f>DATEVALUE(SUBSTITUTE(_xlfn.TEXTAFTER(Transformed_Data[[#This Row],[TabName]], " ", -3), " ", ", ", 2))</f>
        <v>45881</v>
      </c>
      <c r="F230" t="s">
        <v>288</v>
      </c>
      <c r="G230" t="s">
        <v>1853</v>
      </c>
      <c r="H230" t="s">
        <v>19</v>
      </c>
      <c r="I230" t="s">
        <v>461</v>
      </c>
      <c r="J230" s="1">
        <v>45873</v>
      </c>
      <c r="K230" t="s">
        <v>462</v>
      </c>
      <c r="L230">
        <v>9300</v>
      </c>
      <c r="M230">
        <v>9300</v>
      </c>
      <c r="N230">
        <v>409.5</v>
      </c>
      <c r="O230">
        <v>8890.5</v>
      </c>
      <c r="P230" t="s">
        <v>2327</v>
      </c>
      <c r="Q230" t="s">
        <v>2328</v>
      </c>
      <c r="R230" t="s">
        <v>2329</v>
      </c>
      <c r="S230" t="s">
        <v>2330</v>
      </c>
    </row>
    <row r="231" spans="3:19" x14ac:dyDescent="0.45">
      <c r="C231" s="5">
        <f>Transformed_Data[[#This Row],[Amount]]/SUMIFS(Transformed_Data[Amount],Transformed_Data[Created],Transformed_Data[[#This Row],[Created]])</f>
        <v>7.194578536947642E-2</v>
      </c>
      <c r="D231" s="19" cm="1">
        <f t="array" ref="D231">IFERROR(_xlfn.XLOOKUP(Transformed_Data[[#This Row],[Created]],_xlfn._TRO_TRAILING('Fees by date'!$C$4:$C$1001),_xlfn._TRO_TRAILING('Fees by date'!$D$4:D$1001)),"")*Transformed_Data[[#This Row],[Stripe fee Allocation %]]</f>
        <v>-46.499999999999993</v>
      </c>
      <c r="E231" s="20">
        <f>DATEVALUE(SUBSTITUTE(_xlfn.TEXTAFTER(Transformed_Data[[#This Row],[TabName]], " ", -3), " ", ", ", 2))</f>
        <v>45881</v>
      </c>
      <c r="F231" t="s">
        <v>288</v>
      </c>
      <c r="G231" t="s">
        <v>1853</v>
      </c>
      <c r="H231" t="s">
        <v>19</v>
      </c>
      <c r="I231" t="s">
        <v>463</v>
      </c>
      <c r="J231" s="1">
        <v>45873</v>
      </c>
      <c r="K231" t="s">
        <v>464</v>
      </c>
      <c r="L231">
        <v>9300</v>
      </c>
      <c r="M231">
        <v>9300</v>
      </c>
      <c r="N231">
        <v>409.5</v>
      </c>
      <c r="O231">
        <v>8890.5</v>
      </c>
      <c r="P231" t="s">
        <v>2327</v>
      </c>
      <c r="Q231" t="s">
        <v>2328</v>
      </c>
      <c r="R231" t="s">
        <v>2329</v>
      </c>
      <c r="S231" t="s">
        <v>2330</v>
      </c>
    </row>
    <row r="232" spans="3:19" x14ac:dyDescent="0.45">
      <c r="C232" s="5">
        <f>Transformed_Data[[#This Row],[Amount]]/SUMIFS(Transformed_Data[Amount],Transformed_Data[Created],Transformed_Data[[#This Row],[Created]])</f>
        <v>0.40459834137888351</v>
      </c>
      <c r="D232" s="19" cm="1">
        <f t="array" ref="D232">IFERROR(_xlfn.XLOOKUP(Transformed_Data[[#This Row],[Created]],_xlfn._TRO_TRAILING('Fees by date'!$C$4:$C$1001),_xlfn._TRO_TRAILING('Fees by date'!$D$4:D$1001)),"")*Transformed_Data[[#This Row],[Stripe fee Allocation %]]</f>
        <v>-261.49999999999994</v>
      </c>
      <c r="E232" s="20">
        <f>DATEVALUE(SUBSTITUTE(_xlfn.TEXTAFTER(Transformed_Data[[#This Row],[TabName]], " ", -3), " ", ", ", 2))</f>
        <v>45881</v>
      </c>
      <c r="F232" t="s">
        <v>288</v>
      </c>
      <c r="G232" t="s">
        <v>1853</v>
      </c>
      <c r="H232" t="s">
        <v>19</v>
      </c>
      <c r="I232" t="s">
        <v>465</v>
      </c>
      <c r="J232" s="1">
        <v>45873</v>
      </c>
      <c r="K232" t="s">
        <v>466</v>
      </c>
      <c r="L232">
        <v>52300</v>
      </c>
      <c r="M232">
        <v>52300</v>
      </c>
      <c r="N232">
        <v>1517</v>
      </c>
      <c r="O232">
        <v>50783</v>
      </c>
      <c r="P232" t="s">
        <v>1972</v>
      </c>
      <c r="Q232" t="s">
        <v>1973</v>
      </c>
      <c r="R232" t="s">
        <v>1974</v>
      </c>
      <c r="S232" t="s">
        <v>2331</v>
      </c>
    </row>
    <row r="233" spans="3:19" x14ac:dyDescent="0.45">
      <c r="C233" s="5">
        <f>Transformed_Data[[#This Row],[Amount]]/SUMIFS(Transformed_Data[Amount],Transformed_Data[Created],Transformed_Data[[#This Row],[Created]])</f>
        <v>6.4983290011139995E-4</v>
      </c>
      <c r="D233" s="19" cm="1">
        <f t="array" ref="D233">IFERROR(_xlfn.XLOOKUP(Transformed_Data[[#This Row],[Created]],_xlfn._TRO_TRAILING('Fees by date'!$C$4:$C$1001),_xlfn._TRO_TRAILING('Fees by date'!$D$4:D$1001)),"")*Transformed_Data[[#This Row],[Stripe fee Allocation %]]</f>
        <v>-0.42</v>
      </c>
      <c r="E233" s="20">
        <f>DATEVALUE(SUBSTITUTE(_xlfn.TEXTAFTER(Transformed_Data[[#This Row],[TabName]], " ", -3), " ", ", ", 2))</f>
        <v>45881</v>
      </c>
      <c r="F233" t="s">
        <v>288</v>
      </c>
      <c r="G233" t="s">
        <v>1853</v>
      </c>
      <c r="H233" t="s">
        <v>19</v>
      </c>
      <c r="I233" t="s">
        <v>467</v>
      </c>
      <c r="J233" s="1">
        <v>45873</v>
      </c>
      <c r="K233" t="s">
        <v>468</v>
      </c>
      <c r="L233">
        <v>84</v>
      </c>
      <c r="M233">
        <v>84</v>
      </c>
      <c r="N233">
        <v>2.74</v>
      </c>
      <c r="O233">
        <v>81.260000000000005</v>
      </c>
      <c r="P233" t="s">
        <v>2180</v>
      </c>
      <c r="Q233" t="s">
        <v>2181</v>
      </c>
      <c r="R233" t="s">
        <v>2182</v>
      </c>
      <c r="S233" t="s">
        <v>2332</v>
      </c>
    </row>
    <row r="234" spans="3:19" x14ac:dyDescent="0.45">
      <c r="C234" s="5">
        <f>Transformed_Data[[#This Row],[Amount]]/SUMIFS(Transformed_Data[Amount],Transformed_Data[Created],Transformed_Data[[#This Row],[Created]])</f>
        <v>0.43035957420472831</v>
      </c>
      <c r="D234" s="19" cm="1">
        <f t="array" ref="D234">IFERROR(_xlfn.XLOOKUP(Transformed_Data[[#This Row],[Created]],_xlfn._TRO_TRAILING('Fees by date'!$C$4:$C$1001),_xlfn._TRO_TRAILING('Fees by date'!$D$4:D$1001)),"")*Transformed_Data[[#This Row],[Stripe fee Allocation %]]</f>
        <v>-278.14999999999998</v>
      </c>
      <c r="E234" s="20">
        <f>DATEVALUE(SUBSTITUTE(_xlfn.TEXTAFTER(Transformed_Data[[#This Row],[TabName]], " ", -3), " ", ", ", 2))</f>
        <v>45881</v>
      </c>
      <c r="F234" t="s">
        <v>288</v>
      </c>
      <c r="G234" t="s">
        <v>1853</v>
      </c>
      <c r="H234" t="s">
        <v>19</v>
      </c>
      <c r="I234" t="s">
        <v>469</v>
      </c>
      <c r="J234" s="1">
        <v>45873</v>
      </c>
      <c r="K234" t="s">
        <v>470</v>
      </c>
      <c r="L234">
        <v>55630</v>
      </c>
      <c r="M234">
        <v>55630</v>
      </c>
      <c r="N234">
        <v>1613.57</v>
      </c>
      <c r="O234">
        <v>54016.43</v>
      </c>
      <c r="P234" t="s">
        <v>2333</v>
      </c>
      <c r="Q234" t="s">
        <v>2334</v>
      </c>
      <c r="R234" t="s">
        <v>2335</v>
      </c>
      <c r="S234" t="s">
        <v>2336</v>
      </c>
    </row>
    <row r="235" spans="3:19" x14ac:dyDescent="0.45">
      <c r="C235" s="21">
        <f>Transformed_Data[[#This Row],[Amount]]/SUMIFS(Transformed_Data[Amount],Transformed_Data[Created],Transformed_Data[[#This Row],[Created]])</f>
        <v>2.0500680777323928E-2</v>
      </c>
      <c r="D235" s="19" cm="1">
        <f t="array" ref="D235">IFERROR(_xlfn.XLOOKUP(Transformed_Data[[#This Row],[Created]],_xlfn._TRO_TRAILING('Fees by date'!$C$4:$C$1001),_xlfn._TRO_TRAILING('Fees by date'!$D$4:D$1001)),"")*Transformed_Data[[#This Row],[Stripe fee Allocation %]]</f>
        <v>-13.25</v>
      </c>
      <c r="E235" s="20">
        <f>DATEVALUE(SUBSTITUTE(_xlfn.TEXTAFTER(Transformed_Data[[#This Row],[TabName]], " ", -3), " ", ", ", 2))</f>
        <v>45881</v>
      </c>
      <c r="F235" t="s">
        <v>288</v>
      </c>
      <c r="G235" t="s">
        <v>1853</v>
      </c>
      <c r="H235" t="s">
        <v>19</v>
      </c>
      <c r="I235" t="s">
        <v>471</v>
      </c>
      <c r="J235" s="1">
        <v>45873</v>
      </c>
      <c r="K235" t="s">
        <v>472</v>
      </c>
      <c r="L235">
        <v>2650</v>
      </c>
      <c r="M235">
        <v>2650</v>
      </c>
      <c r="N235">
        <v>77.150000000000006</v>
      </c>
      <c r="O235">
        <v>2572.85</v>
      </c>
      <c r="P235" t="s">
        <v>2337</v>
      </c>
      <c r="Q235" t="s">
        <v>2338</v>
      </c>
      <c r="R235" t="s">
        <v>2339</v>
      </c>
      <c r="S235" t="s">
        <v>2340</v>
      </c>
    </row>
    <row r="236" spans="3:19" x14ac:dyDescent="0.45">
      <c r="C236" s="5">
        <f>Transformed_Data[[#This Row],[Amount]]/SUMIFS(Transformed_Data[Amount],Transformed_Data[Created],Transformed_Data[[#This Row],[Created]])</f>
        <v>1</v>
      </c>
      <c r="D236" s="19" cm="1">
        <f t="array" ref="D236">IFERROR(_xlfn.XLOOKUP(Transformed_Data[[#This Row],[Created]],_xlfn._TRO_TRAILING('Fees by date'!$C$4:$C$1001),_xlfn._TRO_TRAILING('Fees by date'!$D$4:D$1001)),"")*Transformed_Data[[#This Row],[Stripe fee Allocation %]]</f>
        <v>-178.88</v>
      </c>
      <c r="E236" s="20">
        <f>DATEVALUE(SUBSTITUTE(_xlfn.TEXTAFTER(Transformed_Data[[#This Row],[TabName]], " ", -3), " ", ", ", 2))</f>
        <v>45881</v>
      </c>
      <c r="F236" t="s">
        <v>288</v>
      </c>
      <c r="G236" t="s">
        <v>1853</v>
      </c>
      <c r="H236" t="s">
        <v>19</v>
      </c>
      <c r="I236" t="s">
        <v>499</v>
      </c>
      <c r="J236" s="1">
        <v>45874</v>
      </c>
      <c r="K236" t="s">
        <v>500</v>
      </c>
      <c r="L236">
        <v>35775</v>
      </c>
      <c r="M236">
        <v>35775</v>
      </c>
      <c r="N236">
        <v>8</v>
      </c>
      <c r="O236">
        <v>35767</v>
      </c>
      <c r="P236" t="s">
        <v>2341</v>
      </c>
      <c r="Q236" t="s">
        <v>2342</v>
      </c>
      <c r="R236" t="s">
        <v>2343</v>
      </c>
      <c r="S236" t="s">
        <v>2344</v>
      </c>
    </row>
    <row r="237" spans="3:19" x14ac:dyDescent="0.45">
      <c r="C237" s="5">
        <f>Transformed_Data[[#This Row],[Amount]]/SUMIFS(Transformed_Data[Amount],Transformed_Data[Created],Transformed_Data[[#This Row],[Created]])</f>
        <v>0.32257326531079134</v>
      </c>
      <c r="D237" s="19" cm="1">
        <f t="array" ref="D237">IFERROR(_xlfn.XLOOKUP(Transformed_Data[[#This Row],[Created]],_xlfn._TRO_TRAILING('Fees by date'!$C$4:$C$1001),_xlfn._TRO_TRAILING('Fees by date'!$D$4:D$1001)),"")*Transformed_Data[[#This Row],[Stripe fee Allocation %]]</f>
        <v>-70.501612866326553</v>
      </c>
      <c r="E237" s="20">
        <f>DATEVALUE(SUBSTITUTE(_xlfn.TEXTAFTER(Transformed_Data[[#This Row],[TabName]], " ", -3), " ", ", ", 2))</f>
        <v>45881</v>
      </c>
      <c r="F237" t="s">
        <v>288</v>
      </c>
      <c r="G237" t="s">
        <v>1853</v>
      </c>
      <c r="H237" t="s">
        <v>19</v>
      </c>
      <c r="I237" t="s">
        <v>473</v>
      </c>
      <c r="J237" s="1">
        <v>45875</v>
      </c>
      <c r="K237" t="s">
        <v>474</v>
      </c>
      <c r="L237">
        <v>14100</v>
      </c>
      <c r="M237">
        <v>14100</v>
      </c>
      <c r="N237">
        <v>479.7</v>
      </c>
      <c r="O237">
        <v>13620.3</v>
      </c>
      <c r="P237" t="s">
        <v>2345</v>
      </c>
      <c r="Q237" t="s">
        <v>2346</v>
      </c>
      <c r="R237" t="s">
        <v>2347</v>
      </c>
      <c r="S237" t="s">
        <v>2348</v>
      </c>
    </row>
    <row r="238" spans="3:19" x14ac:dyDescent="0.45">
      <c r="C238" s="5">
        <f>Transformed_Data[[#This Row],[Amount]]/SUMIFS(Transformed_Data[Amount],Transformed_Data[Created],Transformed_Data[[#This Row],[Created]])</f>
        <v>0.58303401889684514</v>
      </c>
      <c r="D238" s="19" cm="1">
        <f t="array" ref="D238">IFERROR(_xlfn.XLOOKUP(Transformed_Data[[#This Row],[Created]],_xlfn._TRO_TRAILING('Fees by date'!$C$4:$C$1001),_xlfn._TRO_TRAILING('Fees by date'!$D$4:D$1001)),"")*Transformed_Data[[#This Row],[Stripe fee Allocation %]]</f>
        <v>-127.42791517009448</v>
      </c>
      <c r="E238" s="20">
        <f>DATEVALUE(SUBSTITUTE(_xlfn.TEXTAFTER(Transformed_Data[[#This Row],[TabName]], " ", -3), " ", ", ", 2))</f>
        <v>45881</v>
      </c>
      <c r="F238" t="s">
        <v>288</v>
      </c>
      <c r="G238" t="s">
        <v>1853</v>
      </c>
      <c r="H238" t="s">
        <v>19</v>
      </c>
      <c r="I238" t="s">
        <v>475</v>
      </c>
      <c r="J238" s="1">
        <v>45875</v>
      </c>
      <c r="K238" t="s">
        <v>476</v>
      </c>
      <c r="L238">
        <v>25485</v>
      </c>
      <c r="M238">
        <v>25485</v>
      </c>
      <c r="N238">
        <v>739.37</v>
      </c>
      <c r="O238">
        <v>24745.63</v>
      </c>
      <c r="P238" t="s">
        <v>2349</v>
      </c>
      <c r="Q238" t="s">
        <v>2350</v>
      </c>
      <c r="R238" t="s">
        <v>2351</v>
      </c>
      <c r="S238" t="s">
        <v>2352</v>
      </c>
    </row>
    <row r="239" spans="3:19" x14ac:dyDescent="0.45">
      <c r="C239" s="5">
        <f>Transformed_Data[[#This Row],[Amount]]/SUMIFS(Transformed_Data[Amount],Transformed_Data[Created],Transformed_Data[[#This Row],[Created]])</f>
        <v>9.4392715792363482E-2</v>
      </c>
      <c r="D239" s="19" cm="1">
        <f t="array" ref="D239">IFERROR(_xlfn.XLOOKUP(Transformed_Data[[#This Row],[Created]],_xlfn._TRO_TRAILING('Fees by date'!$C$4:$C$1001),_xlfn._TRO_TRAILING('Fees by date'!$D$4:D$1001)),"")*Transformed_Data[[#This Row],[Stripe fee Allocation %]]</f>
        <v>-20.630471963578962</v>
      </c>
      <c r="E239" s="20">
        <f>DATEVALUE(SUBSTITUTE(_xlfn.TEXTAFTER(Transformed_Data[[#This Row],[TabName]], " ", -3), " ", ", ", 2))</f>
        <v>45881</v>
      </c>
      <c r="F239" t="s">
        <v>288</v>
      </c>
      <c r="G239" t="s">
        <v>1853</v>
      </c>
      <c r="H239" t="s">
        <v>19</v>
      </c>
      <c r="I239" t="s">
        <v>501</v>
      </c>
      <c r="J239" s="1">
        <v>45875</v>
      </c>
      <c r="K239" t="s">
        <v>502</v>
      </c>
      <c r="L239">
        <v>4126</v>
      </c>
      <c r="M239">
        <v>4126</v>
      </c>
      <c r="N239">
        <v>8</v>
      </c>
      <c r="O239">
        <v>4118</v>
      </c>
      <c r="P239" t="s">
        <v>2353</v>
      </c>
      <c r="Q239" t="s">
        <v>2354</v>
      </c>
      <c r="R239" t="s">
        <v>2355</v>
      </c>
      <c r="S239" t="s">
        <v>2356</v>
      </c>
    </row>
    <row r="240" spans="3:19" x14ac:dyDescent="0.45">
      <c r="C240" s="5">
        <f>Transformed_Data[[#This Row],[Amount]]/SUMIFS(Transformed_Data[Amount],Transformed_Data[Created],Transformed_Data[[#This Row],[Created]])</f>
        <v>1.8036679278251005E-3</v>
      </c>
      <c r="D240" s="19" cm="1">
        <f t="array" ref="D240">IFERROR(_xlfn.XLOOKUP(Transformed_Data[[#This Row],[Created]],_xlfn._TRO_TRAILING('Fees by date'!$C$4:$C$1001),_xlfn._TRO_TRAILING('Fees by date'!$D$4:D$1001)),"")*Transformed_Data[[#This Row],[Stripe fee Allocation %]]</f>
        <v>-1.2800090183396391</v>
      </c>
      <c r="E240" s="20">
        <f>DATEVALUE(SUBSTITUTE(_xlfn.TEXTAFTER(Transformed_Data[[#This Row],[TabName]], " ", -3), " ", ", ", 2))</f>
        <v>45881</v>
      </c>
      <c r="F240" t="s">
        <v>288</v>
      </c>
      <c r="G240" t="s">
        <v>1853</v>
      </c>
      <c r="H240" t="s">
        <v>19</v>
      </c>
      <c r="I240" t="s">
        <v>477</v>
      </c>
      <c r="J240" s="1">
        <v>45876</v>
      </c>
      <c r="K240" t="s">
        <v>478</v>
      </c>
      <c r="L240">
        <v>256</v>
      </c>
      <c r="M240">
        <v>256</v>
      </c>
      <c r="N240">
        <v>7.72</v>
      </c>
      <c r="O240">
        <v>248.28</v>
      </c>
      <c r="P240" t="s">
        <v>2202</v>
      </c>
      <c r="Q240" t="s">
        <v>2203</v>
      </c>
      <c r="R240" t="s">
        <v>2204</v>
      </c>
      <c r="S240" t="s">
        <v>2205</v>
      </c>
    </row>
    <row r="241" spans="3:19" x14ac:dyDescent="0.45">
      <c r="C241" s="5">
        <f>Transformed_Data[[#This Row],[Amount]]/SUMIFS(Transformed_Data[Amount],Transformed_Data[Created],Transformed_Data[[#This Row],[Created]])</f>
        <v>0.16698019488068314</v>
      </c>
      <c r="D241" s="19" cm="1">
        <f t="array" ref="D241">IFERROR(_xlfn.XLOOKUP(Transformed_Data[[#This Row],[Created]],_xlfn._TRO_TRAILING('Fees by date'!$C$4:$C$1001),_xlfn._TRO_TRAILING('Fees by date'!$D$4:D$1001)),"")*Transformed_Data[[#This Row],[Stripe fee Allocation %]]</f>
        <v>-118.5008349009744</v>
      </c>
      <c r="E241" s="20">
        <f>DATEVALUE(SUBSTITUTE(_xlfn.TEXTAFTER(Transformed_Data[[#This Row],[TabName]], " ", -3), " ", ", ", 2))</f>
        <v>45881</v>
      </c>
      <c r="F241" t="s">
        <v>288</v>
      </c>
      <c r="G241" t="s">
        <v>1853</v>
      </c>
      <c r="H241" t="s">
        <v>19</v>
      </c>
      <c r="I241" t="s">
        <v>479</v>
      </c>
      <c r="J241" s="1">
        <v>45876</v>
      </c>
      <c r="K241" t="s">
        <v>480</v>
      </c>
      <c r="L241">
        <v>23700</v>
      </c>
      <c r="M241">
        <v>23700</v>
      </c>
      <c r="N241">
        <v>806.1</v>
      </c>
      <c r="O241">
        <v>22893.9</v>
      </c>
      <c r="P241" t="s">
        <v>2357</v>
      </c>
      <c r="Q241" t="s">
        <v>2358</v>
      </c>
      <c r="R241" t="s">
        <v>2359</v>
      </c>
      <c r="S241" t="s">
        <v>2360</v>
      </c>
    </row>
    <row r="242" spans="3:19" x14ac:dyDescent="0.45">
      <c r="C242" s="5">
        <f>Transformed_Data[[#This Row],[Amount]]/SUMIFS(Transformed_Data[Amount],Transformed_Data[Created],Transformed_Data[[#This Row],[Created]])</f>
        <v>3.3114215862413954E-3</v>
      </c>
      <c r="D242" s="19" cm="1">
        <f t="array" ref="D242">IFERROR(_xlfn.XLOOKUP(Transformed_Data[[#This Row],[Created]],_xlfn._TRO_TRAILING('Fees by date'!$C$4:$C$1001),_xlfn._TRO_TRAILING('Fees by date'!$D$4:D$1001)),"")*Transformed_Data[[#This Row],[Stripe fee Allocation %]]</f>
        <v>-2.350016557107931</v>
      </c>
      <c r="E242" s="20">
        <f>DATEVALUE(SUBSTITUTE(_xlfn.TEXTAFTER(Transformed_Data[[#This Row],[TabName]], " ", -3), " ", ", ", 2))</f>
        <v>45881</v>
      </c>
      <c r="F242" t="s">
        <v>288</v>
      </c>
      <c r="G242" t="s">
        <v>1853</v>
      </c>
      <c r="H242" t="s">
        <v>19</v>
      </c>
      <c r="I242" t="s">
        <v>481</v>
      </c>
      <c r="J242" s="1">
        <v>45876</v>
      </c>
      <c r="K242" t="s">
        <v>482</v>
      </c>
      <c r="L242">
        <v>470</v>
      </c>
      <c r="M242">
        <v>470</v>
      </c>
      <c r="N242">
        <v>13.93</v>
      </c>
      <c r="O242">
        <v>456.07</v>
      </c>
      <c r="P242" t="s">
        <v>2206</v>
      </c>
      <c r="Q242" t="s">
        <v>2207</v>
      </c>
      <c r="R242" t="s">
        <v>2208</v>
      </c>
      <c r="S242" t="s">
        <v>1955</v>
      </c>
    </row>
    <row r="243" spans="3:19" x14ac:dyDescent="0.45">
      <c r="C243" s="5">
        <f>Transformed_Data[[#This Row],[Amount]]/SUMIFS(Transformed_Data[Amount],Transformed_Data[Created],Transformed_Data[[#This Row],[Created]])</f>
        <v>1.3879788350841594E-3</v>
      </c>
      <c r="D243" s="19" cm="1">
        <f t="array" ref="D243">IFERROR(_xlfn.XLOOKUP(Transformed_Data[[#This Row],[Created]],_xlfn._TRO_TRAILING('Fees by date'!$C$4:$C$1001),_xlfn._TRO_TRAILING('Fees by date'!$D$4:D$1001)),"")*Transformed_Data[[#This Row],[Stripe fee Allocation %]]</f>
        <v>-0.98500693989417532</v>
      </c>
      <c r="E243" s="20">
        <f>DATEVALUE(SUBSTITUTE(_xlfn.TEXTAFTER(Transformed_Data[[#This Row],[TabName]], " ", -3), " ", ", ", 2))</f>
        <v>45881</v>
      </c>
      <c r="F243" t="s">
        <v>288</v>
      </c>
      <c r="G243" t="s">
        <v>1853</v>
      </c>
      <c r="H243" t="s">
        <v>19</v>
      </c>
      <c r="I243" t="s">
        <v>483</v>
      </c>
      <c r="J243" s="1">
        <v>45876</v>
      </c>
      <c r="K243" t="s">
        <v>484</v>
      </c>
      <c r="L243">
        <v>197</v>
      </c>
      <c r="M243">
        <v>197</v>
      </c>
      <c r="N243">
        <v>6.01</v>
      </c>
      <c r="O243">
        <v>190.99</v>
      </c>
      <c r="P243" t="s">
        <v>2270</v>
      </c>
      <c r="Q243" t="s">
        <v>2271</v>
      </c>
      <c r="R243" t="s">
        <v>2361</v>
      </c>
      <c r="S243" t="s">
        <v>2362</v>
      </c>
    </row>
    <row r="244" spans="3:19" x14ac:dyDescent="0.45">
      <c r="C244" s="5">
        <f>Transformed_Data[[#This Row],[Amount]]/SUMIFS(Transformed_Data[Amount],Transformed_Data[Created],Transformed_Data[[#This Row],[Created]])</f>
        <v>0.34185143694560111</v>
      </c>
      <c r="D244" s="19" cm="1">
        <f t="array" ref="D244">IFERROR(_xlfn.XLOOKUP(Transformed_Data[[#This Row],[Created]],_xlfn._TRO_TRAILING('Fees by date'!$C$4:$C$1001),_xlfn._TRO_TRAILING('Fees by date'!$D$4:D$1001)),"")*Transformed_Data[[#This Row],[Stripe fee Allocation %]]</f>
        <v>-242.60170925718472</v>
      </c>
      <c r="E244" s="20">
        <f>DATEVALUE(SUBSTITUTE(_xlfn.TEXTAFTER(Transformed_Data[[#This Row],[TabName]], " ", -3), " ", ", ", 2))</f>
        <v>45881</v>
      </c>
      <c r="F244" t="s">
        <v>288</v>
      </c>
      <c r="G244" t="s">
        <v>1853</v>
      </c>
      <c r="H244" t="s">
        <v>19</v>
      </c>
      <c r="I244" t="s">
        <v>485</v>
      </c>
      <c r="J244" s="1">
        <v>45876</v>
      </c>
      <c r="K244" t="s">
        <v>486</v>
      </c>
      <c r="L244">
        <v>48520</v>
      </c>
      <c r="M244">
        <v>48520</v>
      </c>
      <c r="N244">
        <v>1407.38</v>
      </c>
      <c r="O244">
        <v>47112.62</v>
      </c>
      <c r="P244" t="s">
        <v>2333</v>
      </c>
      <c r="Q244" t="s">
        <v>2334</v>
      </c>
      <c r="R244" t="s">
        <v>2335</v>
      </c>
      <c r="S244" t="s">
        <v>2336</v>
      </c>
    </row>
    <row r="245" spans="3:19" x14ac:dyDescent="0.45">
      <c r="C245" s="5">
        <f>Transformed_Data[[#This Row],[Amount]]/SUMIFS(Transformed_Data[Amount],Transformed_Data[Created],Transformed_Data[[#This Row],[Created]])</f>
        <v>2.2545849097813757E-3</v>
      </c>
      <c r="D245" s="19" cm="1">
        <f t="array" ref="D245">IFERROR(_xlfn.XLOOKUP(Transformed_Data[[#This Row],[Created]],_xlfn._TRO_TRAILING('Fees by date'!$C$4:$C$1001),_xlfn._TRO_TRAILING('Fees by date'!$D$4:D$1001)),"")*Transformed_Data[[#This Row],[Stripe fee Allocation %]]</f>
        <v>-1.6000112729245488</v>
      </c>
      <c r="E245" s="20">
        <f>DATEVALUE(SUBSTITUTE(_xlfn.TEXTAFTER(Transformed_Data[[#This Row],[TabName]], " ", -3), " ", ", ", 2))</f>
        <v>45881</v>
      </c>
      <c r="F245" t="s">
        <v>288</v>
      </c>
      <c r="G245" t="s">
        <v>1853</v>
      </c>
      <c r="H245" t="s">
        <v>19</v>
      </c>
      <c r="I245" t="s">
        <v>487</v>
      </c>
      <c r="J245" s="1">
        <v>45876</v>
      </c>
      <c r="K245" t="s">
        <v>488</v>
      </c>
      <c r="L245">
        <v>320</v>
      </c>
      <c r="M245">
        <v>320</v>
      </c>
      <c r="N245">
        <v>9.58</v>
      </c>
      <c r="O245">
        <v>310.42</v>
      </c>
      <c r="P245" t="s">
        <v>1895</v>
      </c>
      <c r="Q245" t="s">
        <v>1896</v>
      </c>
      <c r="R245" t="s">
        <v>1897</v>
      </c>
      <c r="S245" t="s">
        <v>1898</v>
      </c>
    </row>
    <row r="246" spans="3:19" x14ac:dyDescent="0.45">
      <c r="C246" s="5">
        <f>Transformed_Data[[#This Row],[Amount]]/SUMIFS(Transformed_Data[Amount],Transformed_Data[Created],Transformed_Data[[#This Row],[Created]])</f>
        <v>7.0455778430667998E-2</v>
      </c>
      <c r="D246" s="19" cm="1">
        <f t="array" ref="D246">IFERROR(_xlfn.XLOOKUP(Transformed_Data[[#This Row],[Created]],_xlfn._TRO_TRAILING('Fees by date'!$C$4:$C$1001),_xlfn._TRO_TRAILING('Fees by date'!$D$4:D$1001)),"")*Transformed_Data[[#This Row],[Stripe fee Allocation %]]</f>
        <v>-50.000352278892159</v>
      </c>
      <c r="E246" s="20">
        <f>DATEVALUE(SUBSTITUTE(_xlfn.TEXTAFTER(Transformed_Data[[#This Row],[TabName]], " ", -3), " ", ", ", 2))</f>
        <v>45881</v>
      </c>
      <c r="F246" t="s">
        <v>288</v>
      </c>
      <c r="G246" t="s">
        <v>1853</v>
      </c>
      <c r="H246" t="s">
        <v>19</v>
      </c>
      <c r="I246" t="s">
        <v>489</v>
      </c>
      <c r="J246" s="1">
        <v>45876</v>
      </c>
      <c r="K246" t="s">
        <v>490</v>
      </c>
      <c r="L246">
        <v>10000</v>
      </c>
      <c r="M246">
        <v>10000</v>
      </c>
      <c r="N246">
        <v>340.3</v>
      </c>
      <c r="O246">
        <v>9659.7000000000007</v>
      </c>
      <c r="P246" t="s">
        <v>2363</v>
      </c>
      <c r="Q246" t="s">
        <v>2364</v>
      </c>
      <c r="R246" t="s">
        <v>2365</v>
      </c>
      <c r="S246" t="s">
        <v>2366</v>
      </c>
    </row>
    <row r="247" spans="3:19" x14ac:dyDescent="0.45">
      <c r="C247" s="5">
        <f>Transformed_Data[[#This Row],[Amount]]/SUMIFS(Transformed_Data[Amount],Transformed_Data[Created],Transformed_Data[[#This Row],[Created]])</f>
        <v>0.17613944607666998</v>
      </c>
      <c r="D247" s="19" cm="1">
        <f t="array" ref="D247">IFERROR(_xlfn.XLOOKUP(Transformed_Data[[#This Row],[Created]],_xlfn._TRO_TRAILING('Fees by date'!$C$4:$C$1001),_xlfn._TRO_TRAILING('Fees by date'!$D$4:D$1001)),"")*Transformed_Data[[#This Row],[Stripe fee Allocation %]]</f>
        <v>-125.00088069723037</v>
      </c>
      <c r="E247" s="20">
        <f>DATEVALUE(SUBSTITUTE(_xlfn.TEXTAFTER(Transformed_Data[[#This Row],[TabName]], " ", -3), " ", ", ", 2))</f>
        <v>45881</v>
      </c>
      <c r="F247" t="s">
        <v>288</v>
      </c>
      <c r="G247" t="s">
        <v>1853</v>
      </c>
      <c r="H247" t="s">
        <v>19</v>
      </c>
      <c r="I247" t="s">
        <v>491</v>
      </c>
      <c r="J247" s="1">
        <v>45876</v>
      </c>
      <c r="K247" t="s">
        <v>492</v>
      </c>
      <c r="L247">
        <v>25000</v>
      </c>
      <c r="M247">
        <v>25000</v>
      </c>
      <c r="N247">
        <v>1225.3</v>
      </c>
      <c r="O247">
        <v>23774.7</v>
      </c>
      <c r="P247" t="s">
        <v>2363</v>
      </c>
      <c r="Q247" t="s">
        <v>2364</v>
      </c>
      <c r="R247" t="s">
        <v>2365</v>
      </c>
      <c r="S247" t="s">
        <v>2366</v>
      </c>
    </row>
    <row r="248" spans="3:19" x14ac:dyDescent="0.45">
      <c r="C248" s="5">
        <f>Transformed_Data[[#This Row],[Amount]]/SUMIFS(Transformed_Data[Amount],Transformed_Data[Created],Transformed_Data[[#This Row],[Created]])</f>
        <v>7.0455778430667998E-2</v>
      </c>
      <c r="D248" s="19" cm="1">
        <f t="array" ref="D248">IFERROR(_xlfn.XLOOKUP(Transformed_Data[[#This Row],[Created]],_xlfn._TRO_TRAILING('Fees by date'!$C$4:$C$1001),_xlfn._TRO_TRAILING('Fees by date'!$D$4:D$1001)),"")*Transformed_Data[[#This Row],[Stripe fee Allocation %]]</f>
        <v>-50.000352278892159</v>
      </c>
      <c r="E248" s="20">
        <f>DATEVALUE(SUBSTITUTE(_xlfn.TEXTAFTER(Transformed_Data[[#This Row],[TabName]], " ", -3), " ", ", ", 2))</f>
        <v>45881</v>
      </c>
      <c r="F248" t="s">
        <v>288</v>
      </c>
      <c r="G248" t="s">
        <v>1853</v>
      </c>
      <c r="H248" t="s">
        <v>19</v>
      </c>
      <c r="I248" t="s">
        <v>493</v>
      </c>
      <c r="J248" s="1">
        <v>45876</v>
      </c>
      <c r="K248" t="s">
        <v>494</v>
      </c>
      <c r="L248">
        <v>10000</v>
      </c>
      <c r="M248">
        <v>10000</v>
      </c>
      <c r="N248">
        <v>340.3</v>
      </c>
      <c r="O248">
        <v>9659.7000000000007</v>
      </c>
      <c r="P248" t="s">
        <v>2363</v>
      </c>
      <c r="Q248" t="s">
        <v>2364</v>
      </c>
      <c r="R248" t="s">
        <v>2365</v>
      </c>
      <c r="S248" t="s">
        <v>2366</v>
      </c>
    </row>
    <row r="249" spans="3:19" x14ac:dyDescent="0.45">
      <c r="C249" s="5">
        <f>Transformed_Data[[#This Row],[Amount]]/SUMIFS(Transformed_Data[Amount],Transformed_Data[Created],Transformed_Data[[#This Row],[Created]])</f>
        <v>0.16535971197677776</v>
      </c>
      <c r="D249" s="19" cm="1">
        <f t="array" ref="D249">IFERROR(_xlfn.XLOOKUP(Transformed_Data[[#This Row],[Created]],_xlfn._TRO_TRAILING('Fees by date'!$C$4:$C$1001),_xlfn._TRO_TRAILING('Fees by date'!$D$4:D$1001)),"")*Transformed_Data[[#This Row],[Stripe fee Allocation %]]</f>
        <v>-117.35082679855986</v>
      </c>
      <c r="E249" s="20">
        <f>DATEVALUE(SUBSTITUTE(_xlfn.TEXTAFTER(Transformed_Data[[#This Row],[TabName]], " ", -3), " ", ", ", 2))</f>
        <v>45881</v>
      </c>
      <c r="F249" t="s">
        <v>288</v>
      </c>
      <c r="G249" t="s">
        <v>1853</v>
      </c>
      <c r="H249" t="s">
        <v>19</v>
      </c>
      <c r="I249" t="s">
        <v>495</v>
      </c>
      <c r="J249" s="1">
        <v>45876</v>
      </c>
      <c r="K249" t="s">
        <v>496</v>
      </c>
      <c r="L249">
        <v>23470</v>
      </c>
      <c r="M249">
        <v>23470</v>
      </c>
      <c r="N249">
        <v>798.28</v>
      </c>
      <c r="O249">
        <v>22671.72</v>
      </c>
      <c r="P249" t="s">
        <v>2367</v>
      </c>
      <c r="Q249" t="s">
        <v>2368</v>
      </c>
      <c r="R249" t="s">
        <v>2369</v>
      </c>
      <c r="S249" t="s">
        <v>2370</v>
      </c>
    </row>
    <row r="250" spans="3:19" x14ac:dyDescent="0.45">
      <c r="C250" s="5">
        <f>Transformed_Data[[#This Row],[Amount]]/SUMIFS(Transformed_Data[Amount],Transformed_Data[Created],Transformed_Data[[#This Row],[Created]])</f>
        <v>0.7931034482758621</v>
      </c>
      <c r="D250" s="19" cm="1">
        <f t="array" ref="D250">IFERROR(_xlfn.XLOOKUP(Transformed_Data[[#This Row],[Created]],_xlfn._TRO_TRAILING('Fees by date'!$C$4:$C$1001),_xlfn._TRO_TRAILING('Fees by date'!$D$4:D$1001)),"")*Transformed_Data[[#This Row],[Stripe fee Allocation %]]</f>
        <v>-2.8789655172413795</v>
      </c>
      <c r="E250" s="20">
        <f>DATEVALUE(SUBSTITUTE(_xlfn.TEXTAFTER(Transformed_Data[[#This Row],[TabName]], " ", -3), " ", ", ", 2))</f>
        <v>45881</v>
      </c>
      <c r="F250" t="s">
        <v>288</v>
      </c>
      <c r="G250" t="s">
        <v>1853</v>
      </c>
      <c r="H250" t="s">
        <v>19</v>
      </c>
      <c r="I250" t="s">
        <v>497</v>
      </c>
      <c r="J250" s="1">
        <v>45877</v>
      </c>
      <c r="K250" t="s">
        <v>498</v>
      </c>
      <c r="L250">
        <v>575</v>
      </c>
      <c r="M250">
        <v>575</v>
      </c>
      <c r="N250">
        <v>16.98</v>
      </c>
      <c r="O250">
        <v>558.02</v>
      </c>
      <c r="P250" t="s">
        <v>2176</v>
      </c>
      <c r="Q250" t="s">
        <v>2039</v>
      </c>
      <c r="R250" t="s">
        <v>2040</v>
      </c>
      <c r="S250" t="s">
        <v>2041</v>
      </c>
    </row>
    <row r="251" spans="3:19" x14ac:dyDescent="0.45">
      <c r="C251" s="5">
        <f>Transformed_Data[[#This Row],[Amount]]/SUMIFS(Transformed_Data[Amount],Transformed_Data[Created],Transformed_Data[[#This Row],[Created]])</f>
        <v>0.20689655172413793</v>
      </c>
      <c r="D251" s="19" cm="1">
        <f t="array" ref="D251">IFERROR(_xlfn.XLOOKUP(Transformed_Data[[#This Row],[Created]],_xlfn._TRO_TRAILING('Fees by date'!$C$4:$C$1001),_xlfn._TRO_TRAILING('Fees by date'!$D$4:D$1001)),"")*Transformed_Data[[#This Row],[Stripe fee Allocation %]]</f>
        <v>-0.75103448275862061</v>
      </c>
      <c r="E251" s="20">
        <f>DATEVALUE(SUBSTITUTE(_xlfn.TEXTAFTER(Transformed_Data[[#This Row],[TabName]], " ", -3), " ", ", ", 2))</f>
        <v>45881</v>
      </c>
      <c r="F251" t="s">
        <v>288</v>
      </c>
      <c r="G251" t="s">
        <v>1853</v>
      </c>
      <c r="H251" t="s">
        <v>19</v>
      </c>
      <c r="I251" t="s">
        <v>503</v>
      </c>
      <c r="J251" s="1">
        <v>45877</v>
      </c>
      <c r="K251" t="s">
        <v>504</v>
      </c>
      <c r="L251">
        <v>150</v>
      </c>
      <c r="M251">
        <v>150</v>
      </c>
      <c r="N251">
        <v>0</v>
      </c>
      <c r="O251">
        <v>150</v>
      </c>
      <c r="P251" t="s">
        <v>2007</v>
      </c>
      <c r="Q251" t="s">
        <v>2008</v>
      </c>
      <c r="R251" t="s">
        <v>2009</v>
      </c>
      <c r="S251" t="s">
        <v>2010</v>
      </c>
    </row>
    <row r="252" spans="3:19" x14ac:dyDescent="0.45">
      <c r="C252" s="5">
        <f>Transformed_Data[[#This Row],[Amount]]/SUMIFS(Transformed_Data[Amount],Transformed_Data[Created],Transformed_Data[[#This Row],[Created]])</f>
        <v>1</v>
      </c>
      <c r="D252" s="19" cm="1">
        <f t="array" ref="D252">IFERROR(_xlfn.XLOOKUP(Transformed_Data[[#This Row],[Created]],_xlfn._TRO_TRAILING('Fees by date'!$C$4:$C$1001),_xlfn._TRO_TRAILING('Fees by date'!$D$4:D$1001)),"")*Transformed_Data[[#This Row],[Stripe fee Allocation %]]</f>
        <v>-206.6</v>
      </c>
      <c r="E252" s="20">
        <f>DATEVALUE(SUBSTITUTE(_xlfn.TEXTAFTER(Transformed_Data[[#This Row],[TabName]], " ", -3), " ", ", ", 2))</f>
        <v>45888</v>
      </c>
      <c r="F252" t="s">
        <v>288</v>
      </c>
      <c r="G252" t="s">
        <v>1852</v>
      </c>
      <c r="H252" t="s">
        <v>19</v>
      </c>
      <c r="I252" t="s">
        <v>401</v>
      </c>
      <c r="J252" s="1">
        <v>45878</v>
      </c>
      <c r="K252" t="s">
        <v>402</v>
      </c>
      <c r="L252">
        <v>41320</v>
      </c>
      <c r="M252">
        <v>41320</v>
      </c>
      <c r="N252">
        <v>1405.18</v>
      </c>
      <c r="O252">
        <v>39914.82</v>
      </c>
      <c r="P252" t="s">
        <v>2371</v>
      </c>
      <c r="Q252" t="s">
        <v>2372</v>
      </c>
      <c r="R252" t="s">
        <v>2373</v>
      </c>
      <c r="S252" t="s">
        <v>2374</v>
      </c>
    </row>
    <row r="253" spans="3:19" x14ac:dyDescent="0.45">
      <c r="C253" s="5">
        <f>Transformed_Data[[#This Row],[Amount]]/SUMIFS(Transformed_Data[Amount],Transformed_Data[Created],Transformed_Data[[#This Row],[Created]])</f>
        <v>1</v>
      </c>
      <c r="D253" s="19" cm="1">
        <f t="array" ref="D253">IFERROR(_xlfn.XLOOKUP(Transformed_Data[[#This Row],[Created]],_xlfn._TRO_TRAILING('Fees by date'!$C$4:$C$1001),_xlfn._TRO_TRAILING('Fees by date'!$D$4:D$1001)),"")*Transformed_Data[[#This Row],[Stripe fee Allocation %]]</f>
        <v>-0.64</v>
      </c>
      <c r="E253" s="20">
        <f>DATEVALUE(SUBSTITUTE(_xlfn.TEXTAFTER(Transformed_Data[[#This Row],[TabName]], " ", -3), " ", ", ", 2))</f>
        <v>45888</v>
      </c>
      <c r="F253" t="s">
        <v>288</v>
      </c>
      <c r="G253" t="s">
        <v>1852</v>
      </c>
      <c r="H253" t="s">
        <v>19</v>
      </c>
      <c r="I253" t="s">
        <v>403</v>
      </c>
      <c r="J253" s="1">
        <v>45880</v>
      </c>
      <c r="K253" t="s">
        <v>404</v>
      </c>
      <c r="L253">
        <v>128</v>
      </c>
      <c r="M253">
        <v>128</v>
      </c>
      <c r="N253">
        <v>4.01</v>
      </c>
      <c r="O253">
        <v>123.99</v>
      </c>
      <c r="P253" t="s">
        <v>2160</v>
      </c>
      <c r="Q253" t="s">
        <v>2161</v>
      </c>
      <c r="R253" t="s">
        <v>2162</v>
      </c>
      <c r="S253" t="s">
        <v>2375</v>
      </c>
    </row>
    <row r="254" spans="3:19" x14ac:dyDescent="0.45">
      <c r="C254" s="5">
        <f>Transformed_Data[[#This Row],[Amount]]/SUMIFS(Transformed_Data[Amount],Transformed_Data[Created],Transformed_Data[[#This Row],[Created]])</f>
        <v>0.16359863800808683</v>
      </c>
      <c r="D254" s="19" cm="1">
        <f t="array" ref="D254">IFERROR(_xlfn.XLOOKUP(Transformed_Data[[#This Row],[Created]],_xlfn._TRO_TRAILING('Fees by date'!$C$4:$C$1001),_xlfn._TRO_TRAILING('Fees by date'!$D$4:D$1001)),"")*Transformed_Data[[#This Row],[Stripe fee Allocation %]]</f>
        <v>-61.5</v>
      </c>
      <c r="E254" s="20">
        <f>DATEVALUE(SUBSTITUTE(_xlfn.TEXTAFTER(Transformed_Data[[#This Row],[TabName]], " ", -3), " ", ", ", 2))</f>
        <v>45888</v>
      </c>
      <c r="F254" t="s">
        <v>288</v>
      </c>
      <c r="G254" t="s">
        <v>1852</v>
      </c>
      <c r="H254" t="s">
        <v>19</v>
      </c>
      <c r="I254" t="s">
        <v>405</v>
      </c>
      <c r="J254" s="1">
        <v>45881</v>
      </c>
      <c r="K254" t="s">
        <v>406</v>
      </c>
      <c r="L254">
        <v>12300</v>
      </c>
      <c r="M254">
        <v>12300</v>
      </c>
      <c r="N254">
        <v>418.5</v>
      </c>
      <c r="O254">
        <v>11881.5</v>
      </c>
      <c r="P254" t="s">
        <v>2376</v>
      </c>
      <c r="Q254" t="s">
        <v>2377</v>
      </c>
      <c r="R254" t="s">
        <v>2378</v>
      </c>
      <c r="S254" t="s">
        <v>2379</v>
      </c>
    </row>
    <row r="255" spans="3:19" x14ac:dyDescent="0.45">
      <c r="C255" s="5">
        <f>Transformed_Data[[#This Row],[Amount]]/SUMIFS(Transformed_Data[Amount],Transformed_Data[Created],Transformed_Data[[#This Row],[Created]])</f>
        <v>1.1172589912747393E-3</v>
      </c>
      <c r="D255" s="19" cm="1">
        <f t="array" ref="D255">IFERROR(_xlfn.XLOOKUP(Transformed_Data[[#This Row],[Created]],_xlfn._TRO_TRAILING('Fees by date'!$C$4:$C$1001),_xlfn._TRO_TRAILING('Fees by date'!$D$4:D$1001)),"")*Transformed_Data[[#This Row],[Stripe fee Allocation %]]</f>
        <v>-0.42</v>
      </c>
      <c r="E255" s="20">
        <f>DATEVALUE(SUBSTITUTE(_xlfn.TEXTAFTER(Transformed_Data[[#This Row],[TabName]], " ", -3), " ", ", ", 2))</f>
        <v>45888</v>
      </c>
      <c r="F255" t="s">
        <v>288</v>
      </c>
      <c r="G255" t="s">
        <v>1852</v>
      </c>
      <c r="H255" t="s">
        <v>19</v>
      </c>
      <c r="I255" t="s">
        <v>407</v>
      </c>
      <c r="J255" s="1">
        <v>45881</v>
      </c>
      <c r="K255" t="s">
        <v>408</v>
      </c>
      <c r="L255">
        <v>84</v>
      </c>
      <c r="M255">
        <v>84</v>
      </c>
      <c r="N255">
        <v>2.74</v>
      </c>
      <c r="O255">
        <v>81.260000000000005</v>
      </c>
      <c r="P255" t="s">
        <v>2122</v>
      </c>
      <c r="Q255" t="s">
        <v>2123</v>
      </c>
      <c r="R255" t="s">
        <v>2124</v>
      </c>
      <c r="S255" t="s">
        <v>2380</v>
      </c>
    </row>
    <row r="256" spans="3:19" x14ac:dyDescent="0.45">
      <c r="C256" s="5">
        <f>Transformed_Data[[#This Row],[Amount]]/SUMIFS(Transformed_Data[Amount],Transformed_Data[Created],Transformed_Data[[#This Row],[Created]])</f>
        <v>6.6503511385401143E-2</v>
      </c>
      <c r="D256" s="19" cm="1">
        <f t="array" ref="D256">IFERROR(_xlfn.XLOOKUP(Transformed_Data[[#This Row],[Created]],_xlfn._TRO_TRAILING('Fees by date'!$C$4:$C$1001),_xlfn._TRO_TRAILING('Fees by date'!$D$4:D$1001)),"")*Transformed_Data[[#This Row],[Stripe fee Allocation %]]</f>
        <v>-25</v>
      </c>
      <c r="E256" s="20">
        <f>DATEVALUE(SUBSTITUTE(_xlfn.TEXTAFTER(Transformed_Data[[#This Row],[TabName]], " ", -3), " ", ", ", 2))</f>
        <v>45888</v>
      </c>
      <c r="F256" t="s">
        <v>288</v>
      </c>
      <c r="G256" t="s">
        <v>1852</v>
      </c>
      <c r="H256" t="s">
        <v>19</v>
      </c>
      <c r="I256" t="s">
        <v>409</v>
      </c>
      <c r="J256" s="1">
        <v>45881</v>
      </c>
      <c r="K256" t="s">
        <v>410</v>
      </c>
      <c r="L256">
        <v>5000</v>
      </c>
      <c r="M256">
        <v>5000</v>
      </c>
      <c r="N256">
        <v>170.3</v>
      </c>
      <c r="O256">
        <v>4829.7</v>
      </c>
      <c r="P256" t="s">
        <v>2363</v>
      </c>
      <c r="Q256" t="s">
        <v>2364</v>
      </c>
      <c r="R256" t="s">
        <v>2365</v>
      </c>
      <c r="S256" t="s">
        <v>2366</v>
      </c>
    </row>
    <row r="257" spans="3:19" x14ac:dyDescent="0.45">
      <c r="C257" s="5">
        <f>Transformed_Data[[#This Row],[Amount]]/SUMIFS(Transformed_Data[Amount],Transformed_Data[Created],Transformed_Data[[#This Row],[Created]])</f>
        <v>6.4508406043839117E-2</v>
      </c>
      <c r="D257" s="19" cm="1">
        <f t="array" ref="D257">IFERROR(_xlfn.XLOOKUP(Transformed_Data[[#This Row],[Created]],_xlfn._TRO_TRAILING('Fees by date'!$C$4:$C$1001),_xlfn._TRO_TRAILING('Fees by date'!$D$4:D$1001)),"")*Transformed_Data[[#This Row],[Stripe fee Allocation %]]</f>
        <v>-24.250000000000004</v>
      </c>
      <c r="E257" s="20">
        <f>DATEVALUE(SUBSTITUTE(_xlfn.TEXTAFTER(Transformed_Data[[#This Row],[TabName]], " ", -3), " ", ", ", 2))</f>
        <v>45888</v>
      </c>
      <c r="F257" t="s">
        <v>288</v>
      </c>
      <c r="G257" t="s">
        <v>1852</v>
      </c>
      <c r="H257" t="s">
        <v>19</v>
      </c>
      <c r="I257" t="s">
        <v>411</v>
      </c>
      <c r="J257" s="1">
        <v>45881</v>
      </c>
      <c r="K257" t="s">
        <v>412</v>
      </c>
      <c r="L257">
        <v>4850</v>
      </c>
      <c r="M257">
        <v>4850</v>
      </c>
      <c r="N257">
        <v>165.2</v>
      </c>
      <c r="O257">
        <v>4684.8</v>
      </c>
      <c r="P257" t="s">
        <v>2363</v>
      </c>
      <c r="Q257" t="s">
        <v>2364</v>
      </c>
      <c r="R257" t="s">
        <v>2365</v>
      </c>
      <c r="S257" t="s">
        <v>2366</v>
      </c>
    </row>
    <row r="258" spans="3:19" x14ac:dyDescent="0.45">
      <c r="C258" s="5">
        <f>Transformed_Data[[#This Row],[Amount]]/SUMIFS(Transformed_Data[Amount],Transformed_Data[Created],Transformed_Data[[#This Row],[Created]])</f>
        <v>0.70427218557139815</v>
      </c>
      <c r="D258" s="19" cm="1">
        <f t="array" ref="D258">IFERROR(_xlfn.XLOOKUP(Transformed_Data[[#This Row],[Created]],_xlfn._TRO_TRAILING('Fees by date'!$C$4:$C$1001),_xlfn._TRO_TRAILING('Fees by date'!$D$4:D$1001)),"")*Transformed_Data[[#This Row],[Stripe fee Allocation %]]</f>
        <v>-264.75</v>
      </c>
      <c r="E258" s="20">
        <f>DATEVALUE(SUBSTITUTE(_xlfn.TEXTAFTER(Transformed_Data[[#This Row],[TabName]], " ", -3), " ", ", ", 2))</f>
        <v>45888</v>
      </c>
      <c r="F258" t="s">
        <v>288</v>
      </c>
      <c r="G258" t="s">
        <v>1852</v>
      </c>
      <c r="H258" t="s">
        <v>19</v>
      </c>
      <c r="I258" t="s">
        <v>382</v>
      </c>
      <c r="J258" s="1">
        <v>45881</v>
      </c>
      <c r="K258" t="s">
        <v>383</v>
      </c>
      <c r="L258">
        <v>52950</v>
      </c>
      <c r="M258">
        <v>52950</v>
      </c>
      <c r="N258">
        <v>8</v>
      </c>
      <c r="O258">
        <v>52942</v>
      </c>
      <c r="P258" t="s">
        <v>2381</v>
      </c>
      <c r="Q258" t="s">
        <v>2382</v>
      </c>
      <c r="R258" t="s">
        <v>2383</v>
      </c>
      <c r="S258" t="s">
        <v>2384</v>
      </c>
    </row>
    <row r="259" spans="3:19" x14ac:dyDescent="0.45">
      <c r="C259" s="5">
        <f>Transformed_Data[[#This Row],[Amount]]/SUMIFS(Transformed_Data[Amount],Transformed_Data[Created],Transformed_Data[[#This Row],[Created]])</f>
        <v>9.6899224806201556E-2</v>
      </c>
      <c r="D259" s="19" cm="1">
        <f t="array" ref="D259">IFERROR(_xlfn.XLOOKUP(Transformed_Data[[#This Row],[Created]],_xlfn._TRO_TRAILING('Fees by date'!$C$4:$C$1001),_xlfn._TRO_TRAILING('Fees by date'!$D$4:D$1001)),"")*Transformed_Data[[#This Row],[Stripe fee Allocation %]]</f>
        <v>-40.625</v>
      </c>
      <c r="E259" s="20">
        <f>DATEVALUE(SUBSTITUTE(_xlfn.TEXTAFTER(Transformed_Data[[#This Row],[TabName]], " ", -3), " ", ", ", 2))</f>
        <v>45888</v>
      </c>
      <c r="F259" t="s">
        <v>288</v>
      </c>
      <c r="G259" t="s">
        <v>1852</v>
      </c>
      <c r="H259" t="s">
        <v>19</v>
      </c>
      <c r="I259" t="s">
        <v>413</v>
      </c>
      <c r="J259" s="1">
        <v>45882</v>
      </c>
      <c r="K259" t="s">
        <v>414</v>
      </c>
      <c r="L259">
        <v>8125</v>
      </c>
      <c r="M259">
        <v>8125</v>
      </c>
      <c r="N259">
        <v>235.93</v>
      </c>
      <c r="O259">
        <v>7889.07</v>
      </c>
      <c r="P259" t="s">
        <v>2385</v>
      </c>
      <c r="Q259" t="s">
        <v>2386</v>
      </c>
      <c r="R259" t="s">
        <v>2387</v>
      </c>
      <c r="S259" t="s">
        <v>2388</v>
      </c>
    </row>
    <row r="260" spans="3:19" x14ac:dyDescent="0.45">
      <c r="C260" s="5">
        <f>Transformed_Data[[#This Row],[Amount]]/SUMIFS(Transformed_Data[Amount],Transformed_Data[Created],Transformed_Data[[#This Row],[Created]])</f>
        <v>9.6899224806201556E-2</v>
      </c>
      <c r="D260" s="19" cm="1">
        <f t="array" ref="D260">IFERROR(_xlfn.XLOOKUP(Transformed_Data[[#This Row],[Created]],_xlfn._TRO_TRAILING('Fees by date'!$C$4:$C$1001),_xlfn._TRO_TRAILING('Fees by date'!$D$4:D$1001)),"")*Transformed_Data[[#This Row],[Stripe fee Allocation %]]</f>
        <v>-40.625</v>
      </c>
      <c r="E260" s="20">
        <f>DATEVALUE(SUBSTITUTE(_xlfn.TEXTAFTER(Transformed_Data[[#This Row],[TabName]], " ", -3), " ", ", ", 2))</f>
        <v>45888</v>
      </c>
      <c r="F260" t="s">
        <v>288</v>
      </c>
      <c r="G260" t="s">
        <v>1852</v>
      </c>
      <c r="H260" t="s">
        <v>19</v>
      </c>
      <c r="I260" t="s">
        <v>415</v>
      </c>
      <c r="J260" s="1">
        <v>45882</v>
      </c>
      <c r="K260" t="s">
        <v>416</v>
      </c>
      <c r="L260">
        <v>8125</v>
      </c>
      <c r="M260">
        <v>8125</v>
      </c>
      <c r="N260">
        <v>235.93</v>
      </c>
      <c r="O260">
        <v>7889.07</v>
      </c>
      <c r="P260" t="s">
        <v>2385</v>
      </c>
      <c r="Q260" t="s">
        <v>2386</v>
      </c>
      <c r="R260" t="s">
        <v>2387</v>
      </c>
      <c r="S260" t="s">
        <v>2388</v>
      </c>
    </row>
    <row r="261" spans="3:19" x14ac:dyDescent="0.45">
      <c r="C261" s="5">
        <f>Transformed_Data[[#This Row],[Amount]]/SUMIFS(Transformed_Data[Amount],Transformed_Data[Created],Transformed_Data[[#This Row],[Created]])</f>
        <v>9.6899224806201556E-2</v>
      </c>
      <c r="D261" s="19" cm="1">
        <f t="array" ref="D261">IFERROR(_xlfn.XLOOKUP(Transformed_Data[[#This Row],[Created]],_xlfn._TRO_TRAILING('Fees by date'!$C$4:$C$1001),_xlfn._TRO_TRAILING('Fees by date'!$D$4:D$1001)),"")*Transformed_Data[[#This Row],[Stripe fee Allocation %]]</f>
        <v>-40.625</v>
      </c>
      <c r="E261" s="20">
        <f>DATEVALUE(SUBSTITUTE(_xlfn.TEXTAFTER(Transformed_Data[[#This Row],[TabName]], " ", -3), " ", ", ", 2))</f>
        <v>45888</v>
      </c>
      <c r="F261" t="s">
        <v>288</v>
      </c>
      <c r="G261" t="s">
        <v>1852</v>
      </c>
      <c r="H261" t="s">
        <v>19</v>
      </c>
      <c r="I261" t="s">
        <v>417</v>
      </c>
      <c r="J261" s="1">
        <v>45882</v>
      </c>
      <c r="K261" t="s">
        <v>418</v>
      </c>
      <c r="L261">
        <v>8125</v>
      </c>
      <c r="M261">
        <v>8125</v>
      </c>
      <c r="N261">
        <v>235.93</v>
      </c>
      <c r="O261">
        <v>7889.07</v>
      </c>
      <c r="P261" t="s">
        <v>2385</v>
      </c>
      <c r="Q261" t="s">
        <v>2386</v>
      </c>
      <c r="R261" t="s">
        <v>2387</v>
      </c>
      <c r="S261" t="s">
        <v>2388</v>
      </c>
    </row>
    <row r="262" spans="3:19" x14ac:dyDescent="0.45">
      <c r="C262" s="5">
        <f>Transformed_Data[[#This Row],[Amount]]/SUMIFS(Transformed_Data[Amount],Transformed_Data[Created],Transformed_Data[[#This Row],[Created]])</f>
        <v>9.6899224806201556E-2</v>
      </c>
      <c r="D262" s="19" cm="1">
        <f t="array" ref="D262">IFERROR(_xlfn.XLOOKUP(Transformed_Data[[#This Row],[Created]],_xlfn._TRO_TRAILING('Fees by date'!$C$4:$C$1001),_xlfn._TRO_TRAILING('Fees by date'!$D$4:D$1001)),"")*Transformed_Data[[#This Row],[Stripe fee Allocation %]]</f>
        <v>-40.625</v>
      </c>
      <c r="E262" s="20">
        <f>DATEVALUE(SUBSTITUTE(_xlfn.TEXTAFTER(Transformed_Data[[#This Row],[TabName]], " ", -3), " ", ", ", 2))</f>
        <v>45888</v>
      </c>
      <c r="F262" t="s">
        <v>288</v>
      </c>
      <c r="G262" t="s">
        <v>1852</v>
      </c>
      <c r="H262" t="s">
        <v>19</v>
      </c>
      <c r="I262" t="s">
        <v>419</v>
      </c>
      <c r="J262" s="1">
        <v>45882</v>
      </c>
      <c r="K262" t="s">
        <v>420</v>
      </c>
      <c r="L262">
        <v>8125</v>
      </c>
      <c r="M262">
        <v>8125</v>
      </c>
      <c r="N262">
        <v>235.93</v>
      </c>
      <c r="O262">
        <v>7889.07</v>
      </c>
      <c r="P262" t="s">
        <v>2385</v>
      </c>
      <c r="Q262" t="s">
        <v>2386</v>
      </c>
      <c r="R262" t="s">
        <v>2387</v>
      </c>
      <c r="S262" t="s">
        <v>2388</v>
      </c>
    </row>
    <row r="263" spans="3:19" x14ac:dyDescent="0.45">
      <c r="C263" s="5">
        <f>Transformed_Data[[#This Row],[Amount]]/SUMIFS(Transformed_Data[Amount],Transformed_Data[Created],Transformed_Data[[#This Row],[Created]])</f>
        <v>0.61240310077519378</v>
      </c>
      <c r="D263" s="19" cm="1">
        <f t="array" ref="D263">IFERROR(_xlfn.XLOOKUP(Transformed_Data[[#This Row],[Created]],_xlfn._TRO_TRAILING('Fees by date'!$C$4:$C$1001),_xlfn._TRO_TRAILING('Fees by date'!$D$4:D$1001)),"")*Transformed_Data[[#This Row],[Stripe fee Allocation %]]</f>
        <v>-256.75</v>
      </c>
      <c r="E263" s="20">
        <f>DATEVALUE(SUBSTITUTE(_xlfn.TEXTAFTER(Transformed_Data[[#This Row],[TabName]], " ", -3), " ", ", ", 2))</f>
        <v>45888</v>
      </c>
      <c r="F263" t="s">
        <v>288</v>
      </c>
      <c r="G263" t="s">
        <v>1852</v>
      </c>
      <c r="H263" t="s">
        <v>19</v>
      </c>
      <c r="I263" t="s">
        <v>421</v>
      </c>
      <c r="J263" s="1">
        <v>45882</v>
      </c>
      <c r="K263" t="s">
        <v>422</v>
      </c>
      <c r="L263">
        <v>51350</v>
      </c>
      <c r="M263">
        <v>51350</v>
      </c>
      <c r="N263">
        <v>1746.2</v>
      </c>
      <c r="O263">
        <v>49603.8</v>
      </c>
      <c r="P263" t="s">
        <v>2389</v>
      </c>
      <c r="Q263" t="s">
        <v>2390</v>
      </c>
      <c r="R263" t="s">
        <v>2391</v>
      </c>
      <c r="S263" t="s">
        <v>2392</v>
      </c>
    </row>
    <row r="264" spans="3:19" x14ac:dyDescent="0.45">
      <c r="C264" s="5">
        <f>Transformed_Data[[#This Row],[Amount]]/SUMIFS(Transformed_Data[Amount],Transformed_Data[Created],Transformed_Data[[#This Row],[Created]])</f>
        <v>8.1278221604723869E-3</v>
      </c>
      <c r="D264" s="19" cm="1">
        <f t="array" ref="D264">IFERROR(_xlfn.XLOOKUP(Transformed_Data[[#This Row],[Created]],_xlfn._TRO_TRAILING('Fees by date'!$C$4:$C$1001),_xlfn._TRO_TRAILING('Fees by date'!$D$4:D$1001)),"")*Transformed_Data[[#This Row],[Stripe fee Allocation %]]</f>
        <v>-8.775040639110804</v>
      </c>
      <c r="E264" s="20">
        <f>DATEVALUE(SUBSTITUTE(_xlfn.TEXTAFTER(Transformed_Data[[#This Row],[TabName]], " ", -3), " ", ", ", 2))</f>
        <v>45888</v>
      </c>
      <c r="F264" t="s">
        <v>288</v>
      </c>
      <c r="G264" t="s">
        <v>1852</v>
      </c>
      <c r="H264" t="s">
        <v>19</v>
      </c>
      <c r="I264" t="s">
        <v>423</v>
      </c>
      <c r="J264" s="1">
        <v>45883</v>
      </c>
      <c r="K264" t="s">
        <v>424</v>
      </c>
      <c r="L264">
        <v>1755</v>
      </c>
      <c r="M264">
        <v>1755</v>
      </c>
      <c r="N264">
        <v>51.2</v>
      </c>
      <c r="O264">
        <v>1703.8</v>
      </c>
      <c r="P264" t="s">
        <v>2092</v>
      </c>
      <c r="Q264" t="s">
        <v>2093</v>
      </c>
      <c r="R264" t="s">
        <v>2094</v>
      </c>
      <c r="S264" t="s">
        <v>2396</v>
      </c>
    </row>
    <row r="265" spans="3:19" x14ac:dyDescent="0.45">
      <c r="C265" s="5">
        <f>Transformed_Data[[#This Row],[Amount]]/SUMIFS(Transformed_Data[Amount],Transformed_Data[Created],Transformed_Data[[#This Row],[Created]])</f>
        <v>0.331828181081394</v>
      </c>
      <c r="D265" s="19" cm="1">
        <f t="array" ref="D265">IFERROR(_xlfn.XLOOKUP(Transformed_Data[[#This Row],[Created]],_xlfn._TRO_TRAILING('Fees by date'!$C$4:$C$1001),_xlfn._TRO_TRAILING('Fees by date'!$D$4:D$1001)),"")*Transformed_Data[[#This Row],[Stripe fee Allocation %]]</f>
        <v>-358.25165914090542</v>
      </c>
      <c r="E265" s="20">
        <f>DATEVALUE(SUBSTITUTE(_xlfn.TEXTAFTER(Transformed_Data[[#This Row],[TabName]], " ", -3), " ", ", ", 2))</f>
        <v>45888</v>
      </c>
      <c r="F265" t="s">
        <v>288</v>
      </c>
      <c r="G265" t="s">
        <v>1852</v>
      </c>
      <c r="H265" t="s">
        <v>19</v>
      </c>
      <c r="I265" t="s">
        <v>425</v>
      </c>
      <c r="J265" s="1">
        <v>45883</v>
      </c>
      <c r="K265" t="s">
        <v>426</v>
      </c>
      <c r="L265">
        <v>71650</v>
      </c>
      <c r="M265">
        <v>71650</v>
      </c>
      <c r="N265">
        <v>2078.15</v>
      </c>
      <c r="O265">
        <v>69571.850000000006</v>
      </c>
      <c r="P265" t="s">
        <v>2397</v>
      </c>
      <c r="Q265" t="s">
        <v>2398</v>
      </c>
      <c r="R265" t="s">
        <v>2399</v>
      </c>
      <c r="S265" t="s">
        <v>2400</v>
      </c>
    </row>
    <row r="266" spans="3:19" x14ac:dyDescent="0.45">
      <c r="C266" s="5">
        <f>Transformed_Data[[#This Row],[Amount]]/SUMIFS(Transformed_Data[Amount],Transformed_Data[Created],Transformed_Data[[#This Row],[Created]])</f>
        <v>1.0744471459997684E-2</v>
      </c>
      <c r="D266" s="19" cm="1">
        <f t="array" ref="D266">IFERROR(_xlfn.XLOOKUP(Transformed_Data[[#This Row],[Created]],_xlfn._TRO_TRAILING('Fees by date'!$C$4:$C$1001),_xlfn._TRO_TRAILING('Fees by date'!$D$4:D$1001)),"")*Transformed_Data[[#This Row],[Stripe fee Allocation %]]</f>
        <v>-11.600053722357302</v>
      </c>
      <c r="E266" s="20">
        <f>DATEVALUE(SUBSTITUTE(_xlfn.TEXTAFTER(Transformed_Data[[#This Row],[TabName]], " ", -3), " ", ", ", 2))</f>
        <v>45888</v>
      </c>
      <c r="F266" t="s">
        <v>288</v>
      </c>
      <c r="G266" t="s">
        <v>1852</v>
      </c>
      <c r="H266" t="s">
        <v>19</v>
      </c>
      <c r="I266" t="s">
        <v>427</v>
      </c>
      <c r="J266" s="1">
        <v>45883</v>
      </c>
      <c r="K266" t="s">
        <v>428</v>
      </c>
      <c r="L266">
        <v>2320</v>
      </c>
      <c r="M266">
        <v>2320</v>
      </c>
      <c r="N266">
        <v>102.38</v>
      </c>
      <c r="O266">
        <v>2217.62</v>
      </c>
      <c r="P266" t="s">
        <v>2083</v>
      </c>
      <c r="Q266" t="s">
        <v>2401</v>
      </c>
      <c r="R266" t="s">
        <v>2402</v>
      </c>
      <c r="S266" t="s">
        <v>2403</v>
      </c>
    </row>
    <row r="267" spans="3:19" x14ac:dyDescent="0.45">
      <c r="C267" s="5">
        <f>Transformed_Data[[#This Row],[Amount]]/SUMIFS(Transformed_Data[Amount],Transformed_Data[Created],Transformed_Data[[#This Row],[Created]])</f>
        <v>0.64929952529813595</v>
      </c>
      <c r="D267" s="19" cm="1">
        <f t="array" ref="D267">IFERROR(_xlfn.XLOOKUP(Transformed_Data[[#This Row],[Created]],_xlfn._TRO_TRAILING('Fees by date'!$C$4:$C$1001),_xlfn._TRO_TRAILING('Fees by date'!$D$4:D$1001)),"")*Transformed_Data[[#This Row],[Stripe fee Allocation %]]</f>
        <v>-701.00324649762661</v>
      </c>
      <c r="E267" s="20">
        <f>DATEVALUE(SUBSTITUTE(_xlfn.TEXTAFTER(Transformed_Data[[#This Row],[TabName]], " ", -3), " ", ", ", 2))</f>
        <v>45888</v>
      </c>
      <c r="F267" t="s">
        <v>288</v>
      </c>
      <c r="G267" t="s">
        <v>1852</v>
      </c>
      <c r="H267" t="s">
        <v>19</v>
      </c>
      <c r="I267" t="s">
        <v>433</v>
      </c>
      <c r="J267" s="1">
        <v>45883</v>
      </c>
      <c r="K267" t="s">
        <v>434</v>
      </c>
      <c r="L267">
        <v>140200</v>
      </c>
      <c r="M267">
        <v>140200</v>
      </c>
      <c r="N267">
        <v>8</v>
      </c>
      <c r="O267">
        <v>140192</v>
      </c>
      <c r="P267" t="s">
        <v>2404</v>
      </c>
      <c r="Q267" t="s">
        <v>2405</v>
      </c>
      <c r="R267" t="s">
        <v>2406</v>
      </c>
      <c r="S267" t="s">
        <v>2407</v>
      </c>
    </row>
    <row r="268" spans="3:19" x14ac:dyDescent="0.45">
      <c r="C268" s="5">
        <f>Transformed_Data[[#This Row],[Amount]]/SUMIFS(Transformed_Data[Amount],Transformed_Data[Created],Transformed_Data[[#This Row],[Created]])</f>
        <v>1</v>
      </c>
      <c r="D268" s="19" cm="1">
        <f t="array" ref="D268">IFERROR(_xlfn.XLOOKUP(Transformed_Data[[#This Row],[Created]],_xlfn._TRO_TRAILING('Fees by date'!$C$4:$C$1001),_xlfn._TRO_TRAILING('Fees by date'!$D$4:D$1001)),"")*Transformed_Data[[#This Row],[Stripe fee Allocation %]]</f>
        <v>-158.05000000000001</v>
      </c>
      <c r="E268" s="20">
        <f>DATEVALUE(SUBSTITUTE(_xlfn.TEXTAFTER(Transformed_Data[[#This Row],[TabName]], " ", -3), " ", ", ", 2))</f>
        <v>45888</v>
      </c>
      <c r="F268" t="s">
        <v>288</v>
      </c>
      <c r="G268" t="s">
        <v>1852</v>
      </c>
      <c r="H268" t="s">
        <v>19</v>
      </c>
      <c r="I268" t="s">
        <v>429</v>
      </c>
      <c r="J268" s="1">
        <v>45884</v>
      </c>
      <c r="K268" t="s">
        <v>430</v>
      </c>
      <c r="L268">
        <v>31610</v>
      </c>
      <c r="M268">
        <v>31610</v>
      </c>
      <c r="N268">
        <v>1075.04</v>
      </c>
      <c r="O268">
        <v>30534.959999999999</v>
      </c>
      <c r="P268" t="s">
        <v>2053</v>
      </c>
      <c r="Q268" t="s">
        <v>2158</v>
      </c>
      <c r="R268" t="s">
        <v>2159</v>
      </c>
      <c r="S268" t="s">
        <v>2408</v>
      </c>
    </row>
    <row r="269" spans="3:19" x14ac:dyDescent="0.45">
      <c r="C269" s="5">
        <f>Transformed_Data[[#This Row],[Amount]]/SUMIFS(Transformed_Data[Amount],Transformed_Data[Created],Transformed_Data[[#This Row],[Created]])</f>
        <v>0.33333333333333331</v>
      </c>
      <c r="D269" s="19" cm="1">
        <f t="array" ref="D269">IFERROR(_xlfn.XLOOKUP(Transformed_Data[[#This Row],[Created]],_xlfn._TRO_TRAILING('Fees by date'!$C$4:$C$1001),_xlfn._TRO_TRAILING('Fees by date'!$D$4:D$1001)),"")*Transformed_Data[[#This Row],[Stripe fee Allocation %]]</f>
        <v>-144</v>
      </c>
      <c r="E269" s="20">
        <f>DATEVALUE(SUBSTITUTE(_xlfn.TEXTAFTER(Transformed_Data[[#This Row],[TabName]], " ", -3), " ", ", ", 2))</f>
        <v>45895</v>
      </c>
      <c r="F269" t="s">
        <v>288</v>
      </c>
      <c r="G269" t="s">
        <v>1851</v>
      </c>
      <c r="H269" t="s">
        <v>19</v>
      </c>
      <c r="I269" t="s">
        <v>354</v>
      </c>
      <c r="J269" s="1">
        <v>45885</v>
      </c>
      <c r="K269" t="s">
        <v>355</v>
      </c>
      <c r="L269">
        <v>28800</v>
      </c>
      <c r="M269">
        <v>28800</v>
      </c>
      <c r="N269">
        <v>835.5</v>
      </c>
      <c r="O269">
        <v>27964.5</v>
      </c>
      <c r="P269" t="s">
        <v>2409</v>
      </c>
      <c r="Q269" t="s">
        <v>2410</v>
      </c>
      <c r="R269" t="s">
        <v>2411</v>
      </c>
      <c r="S269" t="s">
        <v>2412</v>
      </c>
    </row>
    <row r="270" spans="3:19" x14ac:dyDescent="0.45">
      <c r="C270" s="5">
        <f>Transformed_Data[[#This Row],[Amount]]/SUMIFS(Transformed_Data[Amount],Transformed_Data[Created],Transformed_Data[[#This Row],[Created]])</f>
        <v>0.33333333333333331</v>
      </c>
      <c r="D270" s="19" cm="1">
        <f t="array" ref="D270">IFERROR(_xlfn.XLOOKUP(Transformed_Data[[#This Row],[Created]],_xlfn._TRO_TRAILING('Fees by date'!$C$4:$C$1001),_xlfn._TRO_TRAILING('Fees by date'!$D$4:D$1001)),"")*Transformed_Data[[#This Row],[Stripe fee Allocation %]]</f>
        <v>-144</v>
      </c>
      <c r="E270" s="20">
        <f>DATEVALUE(SUBSTITUTE(_xlfn.TEXTAFTER(Transformed_Data[[#This Row],[TabName]], " ", -3), " ", ", ", 2))</f>
        <v>45895</v>
      </c>
      <c r="F270" t="s">
        <v>288</v>
      </c>
      <c r="G270" t="s">
        <v>1851</v>
      </c>
      <c r="H270" t="s">
        <v>19</v>
      </c>
      <c r="I270" t="s">
        <v>356</v>
      </c>
      <c r="J270" s="1">
        <v>45885</v>
      </c>
      <c r="K270" t="s">
        <v>357</v>
      </c>
      <c r="L270">
        <v>28800</v>
      </c>
      <c r="M270">
        <v>28800</v>
      </c>
      <c r="N270">
        <v>835.5</v>
      </c>
      <c r="O270">
        <v>27964.5</v>
      </c>
      <c r="P270" t="s">
        <v>2413</v>
      </c>
      <c r="Q270" t="s">
        <v>2414</v>
      </c>
      <c r="R270" t="s">
        <v>2415</v>
      </c>
      <c r="S270" t="s">
        <v>2416</v>
      </c>
    </row>
    <row r="271" spans="3:19" x14ac:dyDescent="0.45">
      <c r="C271" s="5">
        <f>Transformed_Data[[#This Row],[Amount]]/SUMIFS(Transformed_Data[Amount],Transformed_Data[Created],Transformed_Data[[#This Row],[Created]])</f>
        <v>0.33333333333333331</v>
      </c>
      <c r="D271" s="19" cm="1">
        <f t="array" ref="D271">IFERROR(_xlfn.XLOOKUP(Transformed_Data[[#This Row],[Created]],_xlfn._TRO_TRAILING('Fees by date'!$C$4:$C$1001),_xlfn._TRO_TRAILING('Fees by date'!$D$4:D$1001)),"")*Transformed_Data[[#This Row],[Stripe fee Allocation %]]</f>
        <v>-144</v>
      </c>
      <c r="E271" s="20">
        <f>DATEVALUE(SUBSTITUTE(_xlfn.TEXTAFTER(Transformed_Data[[#This Row],[TabName]], " ", -3), " ", ", ", 2))</f>
        <v>45895</v>
      </c>
      <c r="F271" t="s">
        <v>288</v>
      </c>
      <c r="G271" t="s">
        <v>1851</v>
      </c>
      <c r="H271" t="s">
        <v>19</v>
      </c>
      <c r="I271" t="s">
        <v>358</v>
      </c>
      <c r="J271" s="1">
        <v>45885</v>
      </c>
      <c r="K271" t="s">
        <v>359</v>
      </c>
      <c r="L271">
        <v>28800</v>
      </c>
      <c r="M271">
        <v>28800</v>
      </c>
      <c r="N271">
        <v>835.5</v>
      </c>
      <c r="O271">
        <v>27964.5</v>
      </c>
      <c r="P271" t="s">
        <v>2417</v>
      </c>
      <c r="Q271" t="s">
        <v>2418</v>
      </c>
      <c r="R271" t="s">
        <v>2419</v>
      </c>
      <c r="S271" t="s">
        <v>2420</v>
      </c>
    </row>
    <row r="272" spans="3:19" x14ac:dyDescent="0.45">
      <c r="C272" s="5">
        <f>Transformed_Data[[#This Row],[Amount]]/SUMIFS(Transformed_Data[Amount],Transformed_Data[Created],Transformed_Data[[#This Row],[Created]])</f>
        <v>1</v>
      </c>
      <c r="D272" s="19" cm="1">
        <f t="array" ref="D272">IFERROR(_xlfn.XLOOKUP(Transformed_Data[[#This Row],[Created]],_xlfn._TRO_TRAILING('Fees by date'!$C$4:$C$1001),_xlfn._TRO_TRAILING('Fees by date'!$D$4:D$1001)),"")*Transformed_Data[[#This Row],[Stripe fee Allocation %]]</f>
        <v>-426.25</v>
      </c>
      <c r="E272" s="20">
        <f>DATEVALUE(SUBSTITUTE(_xlfn.TEXTAFTER(Transformed_Data[[#This Row],[TabName]], " ", -3), " ", ", ", 2))</f>
        <v>45895</v>
      </c>
      <c r="F272" t="s">
        <v>288</v>
      </c>
      <c r="G272" t="s">
        <v>1851</v>
      </c>
      <c r="H272" t="s">
        <v>19</v>
      </c>
      <c r="I272" t="s">
        <v>360</v>
      </c>
      <c r="J272" s="1">
        <v>45886</v>
      </c>
      <c r="K272" t="s">
        <v>361</v>
      </c>
      <c r="L272">
        <v>85250</v>
      </c>
      <c r="M272">
        <v>85250</v>
      </c>
      <c r="N272">
        <v>2898.8</v>
      </c>
      <c r="O272">
        <v>82351.199999999997</v>
      </c>
      <c r="P272" t="s">
        <v>2421</v>
      </c>
      <c r="Q272" t="s">
        <v>2422</v>
      </c>
      <c r="R272" t="s">
        <v>2423</v>
      </c>
      <c r="S272" t="s">
        <v>2424</v>
      </c>
    </row>
    <row r="273" spans="3:19" x14ac:dyDescent="0.45">
      <c r="C273" s="5">
        <f>Transformed_Data[[#This Row],[Amount]]/SUMIFS(Transformed_Data[Amount],Transformed_Data[Created],Transformed_Data[[#This Row],[Created]])</f>
        <v>1</v>
      </c>
      <c r="D273" s="19" cm="1">
        <f t="array" ref="D273">IFERROR(_xlfn.XLOOKUP(Transformed_Data[[#This Row],[Created]],_xlfn._TRO_TRAILING('Fees by date'!$C$4:$C$1001),_xlfn._TRO_TRAILING('Fees by date'!$D$4:D$1001)),"")*Transformed_Data[[#This Row],[Stripe fee Allocation %]]</f>
        <v>-25</v>
      </c>
      <c r="E273" s="20">
        <f>DATEVALUE(SUBSTITUTE(_xlfn.TEXTAFTER(Transformed_Data[[#This Row],[TabName]], " ", -3), " ", ", ", 2))</f>
        <v>45895</v>
      </c>
      <c r="F273" t="s">
        <v>288</v>
      </c>
      <c r="G273" t="s">
        <v>1851</v>
      </c>
      <c r="H273" t="s">
        <v>19</v>
      </c>
      <c r="I273" t="s">
        <v>362</v>
      </c>
      <c r="J273" s="1">
        <v>45887</v>
      </c>
      <c r="K273" t="s">
        <v>363</v>
      </c>
      <c r="L273">
        <v>5000</v>
      </c>
      <c r="M273">
        <v>5000</v>
      </c>
      <c r="N273">
        <v>170.3</v>
      </c>
      <c r="O273">
        <v>4829.7</v>
      </c>
      <c r="P273" t="s">
        <v>2363</v>
      </c>
      <c r="Q273" t="s">
        <v>2364</v>
      </c>
      <c r="R273" t="s">
        <v>2365</v>
      </c>
      <c r="S273" t="s">
        <v>2366</v>
      </c>
    </row>
    <row r="274" spans="3:19" x14ac:dyDescent="0.45">
      <c r="C274" s="5">
        <f>Transformed_Data[[#This Row],[Amount]]/SUMIFS(Transformed_Data[Amount],Transformed_Data[Created],Transformed_Data[[#This Row],[Created]])</f>
        <v>5.676165954707707E-2</v>
      </c>
      <c r="D274" s="19" cm="1">
        <f t="array" ref="D274">IFERROR(_xlfn.XLOOKUP(Transformed_Data[[#This Row],[Created]],_xlfn._TRO_TRAILING('Fees by date'!$C$4:$C$1001),_xlfn._TRO_TRAILING('Fees by date'!$D$4:D$1001)),"")*Transformed_Data[[#This Row],[Stripe fee Allocation %]]</f>
        <v>-48.500000000000007</v>
      </c>
      <c r="E274" s="20">
        <f>DATEVALUE(SUBSTITUTE(_xlfn.TEXTAFTER(Transformed_Data[[#This Row],[TabName]], " ", -3), " ", ", ", 2))</f>
        <v>45895</v>
      </c>
      <c r="F274" t="s">
        <v>288</v>
      </c>
      <c r="G274" t="s">
        <v>1851</v>
      </c>
      <c r="H274" t="s">
        <v>19</v>
      </c>
      <c r="I274" t="s">
        <v>364</v>
      </c>
      <c r="J274" s="1">
        <v>45888</v>
      </c>
      <c r="K274" t="s">
        <v>365</v>
      </c>
      <c r="L274">
        <v>9700</v>
      </c>
      <c r="M274">
        <v>9700</v>
      </c>
      <c r="N274">
        <v>281.60000000000002</v>
      </c>
      <c r="O274">
        <v>9418.4</v>
      </c>
      <c r="P274" t="s">
        <v>1941</v>
      </c>
      <c r="Q274" t="s">
        <v>1942</v>
      </c>
      <c r="R274" t="s">
        <v>1943</v>
      </c>
      <c r="S274" t="s">
        <v>2425</v>
      </c>
    </row>
    <row r="275" spans="3:19" x14ac:dyDescent="0.45">
      <c r="C275" s="5">
        <f>Transformed_Data[[#This Row],[Amount]]/SUMIFS(Transformed_Data[Amount],Transformed_Data[Created],Transformed_Data[[#This Row],[Created]])</f>
        <v>8.5727661068523614E-2</v>
      </c>
      <c r="D275" s="19" cm="1">
        <f t="array" ref="D275">IFERROR(_xlfn.XLOOKUP(Transformed_Data[[#This Row],[Created]],_xlfn._TRO_TRAILING('Fees by date'!$C$4:$C$1001),_xlfn._TRO_TRAILING('Fees by date'!$D$4:D$1001)),"")*Transformed_Data[[#This Row],[Stripe fee Allocation %]]</f>
        <v>-73.25</v>
      </c>
      <c r="E275" s="20">
        <f>DATEVALUE(SUBSTITUTE(_xlfn.TEXTAFTER(Transformed_Data[[#This Row],[TabName]], " ", -3), " ", ", ", 2))</f>
        <v>45895</v>
      </c>
      <c r="F275" t="s">
        <v>288</v>
      </c>
      <c r="G275" t="s">
        <v>1851</v>
      </c>
      <c r="H275" t="s">
        <v>19</v>
      </c>
      <c r="I275" t="s">
        <v>366</v>
      </c>
      <c r="J275" s="1">
        <v>45888</v>
      </c>
      <c r="K275" t="s">
        <v>367</v>
      </c>
      <c r="L275">
        <v>14650</v>
      </c>
      <c r="M275">
        <v>14650</v>
      </c>
      <c r="N275">
        <v>498.4</v>
      </c>
      <c r="O275">
        <v>14151.6</v>
      </c>
      <c r="P275" t="s">
        <v>2426</v>
      </c>
      <c r="Q275" t="s">
        <v>2427</v>
      </c>
      <c r="R275" t="s">
        <v>2428</v>
      </c>
      <c r="S275" t="s">
        <v>2429</v>
      </c>
    </row>
    <row r="276" spans="3:19" x14ac:dyDescent="0.45">
      <c r="C276" s="5">
        <f>Transformed_Data[[#This Row],[Amount]]/SUMIFS(Transformed_Data[Amount],Transformed_Data[Created],Transformed_Data[[#This Row],[Created]])</f>
        <v>3.4174030077827842E-2</v>
      </c>
      <c r="D276" s="19" cm="1">
        <f t="array" ref="D276">IFERROR(_xlfn.XLOOKUP(Transformed_Data[[#This Row],[Created]],_xlfn._TRO_TRAILING('Fees by date'!$C$4:$C$1001),_xlfn._TRO_TRAILING('Fees by date'!$D$4:D$1001)),"")*Transformed_Data[[#This Row],[Stripe fee Allocation %]]</f>
        <v>-29.200000000000003</v>
      </c>
      <c r="E276" s="20">
        <f>DATEVALUE(SUBSTITUTE(_xlfn.TEXTAFTER(Transformed_Data[[#This Row],[TabName]], " ", -3), " ", ", ", 2))</f>
        <v>45895</v>
      </c>
      <c r="F276" t="s">
        <v>288</v>
      </c>
      <c r="G276" t="s">
        <v>1851</v>
      </c>
      <c r="H276" t="s">
        <v>19</v>
      </c>
      <c r="I276" t="s">
        <v>368</v>
      </c>
      <c r="J276" s="1">
        <v>45888</v>
      </c>
      <c r="K276" t="s">
        <v>369</v>
      </c>
      <c r="L276">
        <v>5840</v>
      </c>
      <c r="M276">
        <v>5840</v>
      </c>
      <c r="N276">
        <v>169.66</v>
      </c>
      <c r="O276">
        <v>5670.34</v>
      </c>
      <c r="P276" t="s">
        <v>2250</v>
      </c>
      <c r="Q276" t="s">
        <v>2251</v>
      </c>
      <c r="R276" t="s">
        <v>2430</v>
      </c>
      <c r="S276" t="s">
        <v>2431</v>
      </c>
    </row>
    <row r="277" spans="3:19" x14ac:dyDescent="0.45">
      <c r="C277" s="5">
        <f>Transformed_Data[[#This Row],[Amount]]/SUMIFS(Transformed_Data[Amount],Transformed_Data[Created],Transformed_Data[[#This Row],[Created]])</f>
        <v>0.23816490139856047</v>
      </c>
      <c r="D277" s="19" cm="1">
        <f t="array" ref="D277">IFERROR(_xlfn.XLOOKUP(Transformed_Data[[#This Row],[Created]],_xlfn._TRO_TRAILING('Fees by date'!$C$4:$C$1001),_xlfn._TRO_TRAILING('Fees by date'!$D$4:D$1001)),"")*Transformed_Data[[#This Row],[Stripe fee Allocation %]]</f>
        <v>-203.5</v>
      </c>
      <c r="E277" s="20">
        <f>DATEVALUE(SUBSTITUTE(_xlfn.TEXTAFTER(Transformed_Data[[#This Row],[TabName]], " ", -3), " ", ", ", 2))</f>
        <v>45895</v>
      </c>
      <c r="F277" t="s">
        <v>288</v>
      </c>
      <c r="G277" t="s">
        <v>1851</v>
      </c>
      <c r="H277" t="s">
        <v>19</v>
      </c>
      <c r="I277" t="s">
        <v>370</v>
      </c>
      <c r="J277" s="1">
        <v>45888</v>
      </c>
      <c r="K277" t="s">
        <v>371</v>
      </c>
      <c r="L277">
        <v>40700</v>
      </c>
      <c r="M277">
        <v>40700</v>
      </c>
      <c r="N277">
        <v>1384.1</v>
      </c>
      <c r="O277">
        <v>39315.9</v>
      </c>
      <c r="P277" t="s">
        <v>2432</v>
      </c>
      <c r="Q277" t="s">
        <v>2433</v>
      </c>
      <c r="R277" t="s">
        <v>2434</v>
      </c>
      <c r="S277" t="s">
        <v>2435</v>
      </c>
    </row>
    <row r="278" spans="3:19" x14ac:dyDescent="0.45">
      <c r="C278" s="5">
        <f>Transformed_Data[[#This Row],[Amount]]/SUMIFS(Transformed_Data[Amount],Transformed_Data[Created],Transformed_Data[[#This Row],[Created]])</f>
        <v>0.58517174790801096</v>
      </c>
      <c r="D278" s="19" cm="1">
        <f t="array" ref="D278">IFERROR(_xlfn.XLOOKUP(Transformed_Data[[#This Row],[Created]],_xlfn._TRO_TRAILING('Fees by date'!$C$4:$C$1001),_xlfn._TRO_TRAILING('Fees by date'!$D$4:D$1001)),"")*Transformed_Data[[#This Row],[Stripe fee Allocation %]]</f>
        <v>-500</v>
      </c>
      <c r="E278" s="20">
        <f>DATEVALUE(SUBSTITUTE(_xlfn.TEXTAFTER(Transformed_Data[[#This Row],[TabName]], " ", -3), " ", ", ", 2))</f>
        <v>45895</v>
      </c>
      <c r="F278" t="s">
        <v>288</v>
      </c>
      <c r="G278" t="s">
        <v>1851</v>
      </c>
      <c r="H278" t="s">
        <v>19</v>
      </c>
      <c r="I278" t="s">
        <v>372</v>
      </c>
      <c r="J278" s="1">
        <v>45888</v>
      </c>
      <c r="K278" t="s">
        <v>373</v>
      </c>
      <c r="L278">
        <v>100000</v>
      </c>
      <c r="M278">
        <v>100000</v>
      </c>
      <c r="N278">
        <v>3400.3</v>
      </c>
      <c r="O278">
        <v>96599.7</v>
      </c>
      <c r="P278" t="s">
        <v>2436</v>
      </c>
      <c r="Q278" t="s">
        <v>2437</v>
      </c>
      <c r="R278" t="s">
        <v>2438</v>
      </c>
      <c r="S278" t="s">
        <v>2439</v>
      </c>
    </row>
    <row r="279" spans="3:19" x14ac:dyDescent="0.45">
      <c r="C279" s="5">
        <f>Transformed_Data[[#This Row],[Amount]]/SUMIFS(Transformed_Data[Amount],Transformed_Data[Created],Transformed_Data[[#This Row],[Created]])</f>
        <v>3.0724213606437453E-2</v>
      </c>
      <c r="D279" s="19" cm="1">
        <f t="array" ref="D279">IFERROR(_xlfn.XLOOKUP(Transformed_Data[[#This Row],[Created]],_xlfn._TRO_TRAILING('Fees by date'!$C$4:$C$1001),_xlfn._TRO_TRAILING('Fees by date'!$D$4:D$1001)),"")*Transformed_Data[[#This Row],[Stripe fee Allocation %]]</f>
        <v>-2.0999999999999996</v>
      </c>
      <c r="E279" s="20">
        <f>DATEVALUE(SUBSTITUTE(_xlfn.TEXTAFTER(Transformed_Data[[#This Row],[TabName]], " ", -3), " ", ", ", 2))</f>
        <v>45895</v>
      </c>
      <c r="F279" t="s">
        <v>288</v>
      </c>
      <c r="G279" t="s">
        <v>1851</v>
      </c>
      <c r="H279" t="s">
        <v>19</v>
      </c>
      <c r="I279" t="s">
        <v>374</v>
      </c>
      <c r="J279" s="1">
        <v>45889</v>
      </c>
      <c r="K279" t="s">
        <v>375</v>
      </c>
      <c r="L279">
        <v>420</v>
      </c>
      <c r="M279">
        <v>420</v>
      </c>
      <c r="N279">
        <v>18.78</v>
      </c>
      <c r="O279">
        <v>401.22</v>
      </c>
      <c r="P279" t="s">
        <v>2083</v>
      </c>
      <c r="Q279" t="s">
        <v>2401</v>
      </c>
      <c r="R279" t="s">
        <v>2402</v>
      </c>
      <c r="S279" t="s">
        <v>2403</v>
      </c>
    </row>
    <row r="280" spans="3:19" x14ac:dyDescent="0.45">
      <c r="C280" s="5">
        <f>Transformed_Data[[#This Row],[Amount]]/SUMIFS(Transformed_Data[Amount],Transformed_Data[Created],Transformed_Data[[#This Row],[Created]])</f>
        <v>0.9692757863935626</v>
      </c>
      <c r="D280" s="19" cm="1">
        <f t="array" ref="D280">IFERROR(_xlfn.XLOOKUP(Transformed_Data[[#This Row],[Created]],_xlfn._TRO_TRAILING('Fees by date'!$C$4:$C$1001),_xlfn._TRO_TRAILING('Fees by date'!$D$4:D$1001)),"")*Transformed_Data[[#This Row],[Stripe fee Allocation %]]</f>
        <v>-66.25</v>
      </c>
      <c r="E280" s="20">
        <f>DATEVALUE(SUBSTITUTE(_xlfn.TEXTAFTER(Transformed_Data[[#This Row],[TabName]], " ", -3), " ", ", ", 2))</f>
        <v>45895</v>
      </c>
      <c r="F280" t="s">
        <v>288</v>
      </c>
      <c r="G280" t="s">
        <v>1851</v>
      </c>
      <c r="H280" t="s">
        <v>19</v>
      </c>
      <c r="I280" t="s">
        <v>376</v>
      </c>
      <c r="J280" s="1">
        <v>45889</v>
      </c>
      <c r="K280" t="s">
        <v>377</v>
      </c>
      <c r="L280">
        <v>13250</v>
      </c>
      <c r="M280">
        <v>13250</v>
      </c>
      <c r="N280">
        <v>384.55</v>
      </c>
      <c r="O280">
        <v>12865.45</v>
      </c>
      <c r="P280" t="s">
        <v>2440</v>
      </c>
      <c r="Q280" t="s">
        <v>2441</v>
      </c>
      <c r="R280" t="s">
        <v>2442</v>
      </c>
      <c r="S280" t="s">
        <v>2443</v>
      </c>
    </row>
    <row r="281" spans="3:19" x14ac:dyDescent="0.45">
      <c r="C281" s="5">
        <f>Transformed_Data[[#This Row],[Amount]]/SUMIFS(Transformed_Data[Amount],Transformed_Data[Created],Transformed_Data[[#This Row],[Created]])</f>
        <v>1</v>
      </c>
      <c r="D281" s="19" cm="1">
        <f t="array" ref="D281">IFERROR(_xlfn.XLOOKUP(Transformed_Data[[#This Row],[Created]],_xlfn._TRO_TRAILING('Fees by date'!$C$4:$C$1001),_xlfn._TRO_TRAILING('Fees by date'!$D$4:D$1001)),"")*Transformed_Data[[#This Row],[Stripe fee Allocation %]]</f>
        <v>-197.25</v>
      </c>
      <c r="E281" s="20">
        <f>DATEVALUE(SUBSTITUTE(_xlfn.TEXTAFTER(Transformed_Data[[#This Row],[TabName]], " ", -3), " ", ", ", 2))</f>
        <v>45895</v>
      </c>
      <c r="F281" t="s">
        <v>288</v>
      </c>
      <c r="G281" t="s">
        <v>1851</v>
      </c>
      <c r="H281" t="s">
        <v>19</v>
      </c>
      <c r="I281" t="s">
        <v>378</v>
      </c>
      <c r="J281" s="1">
        <v>45890</v>
      </c>
      <c r="K281" t="s">
        <v>379</v>
      </c>
      <c r="L281">
        <v>39450</v>
      </c>
      <c r="M281">
        <v>39450</v>
      </c>
      <c r="N281">
        <v>1341.6</v>
      </c>
      <c r="O281">
        <v>38108.400000000001</v>
      </c>
      <c r="P281" t="s">
        <v>2444</v>
      </c>
      <c r="Q281" t="s">
        <v>2445</v>
      </c>
      <c r="R281" t="s">
        <v>2446</v>
      </c>
      <c r="S281" t="s">
        <v>2447</v>
      </c>
    </row>
    <row r="282" spans="3:19" x14ac:dyDescent="0.45">
      <c r="C282" s="5">
        <f>Transformed_Data[[#This Row],[Amount]]/SUMIFS(Transformed_Data[Amount],Transformed_Data[Created],Transformed_Data[[#This Row],[Created]])</f>
        <v>1</v>
      </c>
      <c r="D282" s="19" cm="1">
        <f t="array" ref="D282">IFERROR(_xlfn.XLOOKUP(Transformed_Data[[#This Row],[Created]],_xlfn._TRO_TRAILING('Fees by date'!$C$4:$C$1001),_xlfn._TRO_TRAILING('Fees by date'!$D$4:D$1001)),"")*Transformed_Data[[#This Row],[Stripe fee Allocation %]]</f>
        <v>-9.8000000000000007</v>
      </c>
      <c r="E282" s="20">
        <f>DATEVALUE(SUBSTITUTE(_xlfn.TEXTAFTER(Transformed_Data[[#This Row],[TabName]], " ", -3), " ", ", ", 2))</f>
        <v>45895</v>
      </c>
      <c r="F282" t="s">
        <v>288</v>
      </c>
      <c r="G282" t="s">
        <v>1851</v>
      </c>
      <c r="H282" t="s">
        <v>19</v>
      </c>
      <c r="I282" t="s">
        <v>380</v>
      </c>
      <c r="J282" s="1">
        <v>45891</v>
      </c>
      <c r="K282" t="s">
        <v>381</v>
      </c>
      <c r="L282">
        <v>1960</v>
      </c>
      <c r="M282">
        <v>1960</v>
      </c>
      <c r="N282">
        <v>57.14</v>
      </c>
      <c r="O282">
        <v>1902.86</v>
      </c>
      <c r="P282" t="s">
        <v>2194</v>
      </c>
      <c r="Q282" t="s">
        <v>2195</v>
      </c>
      <c r="R282" t="s">
        <v>2196</v>
      </c>
      <c r="S282" t="s">
        <v>2197</v>
      </c>
    </row>
    <row r="283" spans="3:19" x14ac:dyDescent="0.45">
      <c r="C283" s="5">
        <f>Transformed_Data[[#This Row],[Amount]]/SUMIFS(Transformed_Data[Amount],Transformed_Data[Created],Transformed_Data[[#This Row],[Created]])</f>
        <v>2.2517911975435005E-2</v>
      </c>
      <c r="D283" s="19" cm="1">
        <f t="array" ref="D283">IFERROR(_xlfn.XLOOKUP(Transformed_Data[[#This Row],[Created]],_xlfn._TRO_TRAILING('Fees by date'!$C$4:$C$1001),_xlfn._TRO_TRAILING('Fees by date'!$D$4:D$1001)),"")*Transformed_Data[[#This Row],[Stripe fee Allocation %]]</f>
        <v>-2.2000000000000002</v>
      </c>
      <c r="E283" s="20">
        <f>DATEVALUE(SUBSTITUTE(_xlfn.TEXTAFTER(Transformed_Data[[#This Row],[TabName]], " ", -3), " ", ", ", 2))</f>
        <v>45902</v>
      </c>
      <c r="F283" t="s">
        <v>288</v>
      </c>
      <c r="G283" t="s">
        <v>1850</v>
      </c>
      <c r="H283" t="s">
        <v>19</v>
      </c>
      <c r="I283" t="s">
        <v>289</v>
      </c>
      <c r="J283" s="1">
        <v>45894</v>
      </c>
      <c r="K283" t="s">
        <v>290</v>
      </c>
      <c r="L283">
        <v>880</v>
      </c>
      <c r="M283">
        <v>880</v>
      </c>
      <c r="N283">
        <v>25.82</v>
      </c>
      <c r="O283">
        <v>854.18</v>
      </c>
      <c r="P283" t="s">
        <v>2371</v>
      </c>
      <c r="Q283" t="s">
        <v>2372</v>
      </c>
      <c r="R283" t="s">
        <v>2373</v>
      </c>
      <c r="S283" t="s">
        <v>2374</v>
      </c>
    </row>
    <row r="284" spans="3:19" x14ac:dyDescent="0.45">
      <c r="C284" s="5">
        <f>Transformed_Data[[#This Row],[Amount]]/SUMIFS(Transformed_Data[Amount],Transformed_Data[Created],Transformed_Data[[#This Row],[Created]])</f>
        <v>0.45291709314227224</v>
      </c>
      <c r="D284" s="19" cm="1">
        <f t="array" ref="D284">IFERROR(_xlfn.XLOOKUP(Transformed_Data[[#This Row],[Created]],_xlfn._TRO_TRAILING('Fees by date'!$C$4:$C$1001),_xlfn._TRO_TRAILING('Fees by date'!$D$4:D$1001)),"")*Transformed_Data[[#This Row],[Stripe fee Allocation %]]</f>
        <v>-44.25</v>
      </c>
      <c r="E284" s="20">
        <f>DATEVALUE(SUBSTITUTE(_xlfn.TEXTAFTER(Transformed_Data[[#This Row],[TabName]], " ", -3), " ", ", ", 2))</f>
        <v>45902</v>
      </c>
      <c r="F284" t="s">
        <v>288</v>
      </c>
      <c r="G284" t="s">
        <v>1850</v>
      </c>
      <c r="H284" t="s">
        <v>19</v>
      </c>
      <c r="I284" t="s">
        <v>291</v>
      </c>
      <c r="J284" s="1">
        <v>45894</v>
      </c>
      <c r="K284" t="s">
        <v>292</v>
      </c>
      <c r="L284">
        <v>17700</v>
      </c>
      <c r="M284">
        <v>17700</v>
      </c>
      <c r="N284">
        <v>602.1</v>
      </c>
      <c r="O284">
        <v>17097.900000000001</v>
      </c>
      <c r="P284" t="s">
        <v>2448</v>
      </c>
      <c r="Q284" t="s">
        <v>2449</v>
      </c>
      <c r="R284" t="s">
        <v>2378</v>
      </c>
      <c r="S284" t="s">
        <v>2450</v>
      </c>
    </row>
    <row r="285" spans="3:19" x14ac:dyDescent="0.45">
      <c r="C285" s="21">
        <f>Transformed_Data[[#This Row],[Amount]]/SUMIFS(Transformed_Data[Amount],Transformed_Data[Created],Transformed_Data[[#This Row],[Created]])</f>
        <v>2.4564994882292732E-2</v>
      </c>
      <c r="D285" s="19" cm="1">
        <f t="array" ref="D285">IFERROR(_xlfn.XLOOKUP(Transformed_Data[[#This Row],[Created]],_xlfn._TRO_TRAILING('Fees by date'!$C$4:$C$1001),_xlfn._TRO_TRAILING('Fees by date'!$D$4:D$1001)),"")*Transformed_Data[[#This Row],[Stripe fee Allocation %]]</f>
        <v>-2.4</v>
      </c>
      <c r="E285" s="20">
        <f>DATEVALUE(SUBSTITUTE(_xlfn.TEXTAFTER(Transformed_Data[[#This Row],[TabName]], " ", -3), " ", ", ", 2))</f>
        <v>45902</v>
      </c>
      <c r="F285" t="s">
        <v>288</v>
      </c>
      <c r="G285" t="s">
        <v>1850</v>
      </c>
      <c r="H285" t="s">
        <v>19</v>
      </c>
      <c r="I285" t="s">
        <v>293</v>
      </c>
      <c r="J285" s="1">
        <v>45894</v>
      </c>
      <c r="K285" t="s">
        <v>294</v>
      </c>
      <c r="L285">
        <v>960</v>
      </c>
      <c r="M285">
        <v>960</v>
      </c>
      <c r="N285">
        <v>28.14</v>
      </c>
      <c r="O285">
        <v>931.86</v>
      </c>
      <c r="P285" t="s">
        <v>2049</v>
      </c>
      <c r="Q285" t="s">
        <v>2235</v>
      </c>
      <c r="R285" t="s">
        <v>2236</v>
      </c>
      <c r="S285" t="s">
        <v>2237</v>
      </c>
    </row>
    <row r="286" spans="3:19" x14ac:dyDescent="0.45">
      <c r="C286" s="5">
        <f>Transformed_Data[[#This Row],[Amount]]/SUMIFS(Transformed_Data[Amount],Transformed_Data[Created],Transformed_Data[[#This Row],[Created]])</f>
        <v>2.2517911975435005E-2</v>
      </c>
      <c r="D286" s="19" cm="1">
        <f t="array" ref="D286">IFERROR(_xlfn.XLOOKUP(Transformed_Data[[#This Row],[Created]],_xlfn._TRO_TRAILING('Fees by date'!$C$4:$C$1001),_xlfn._TRO_TRAILING('Fees by date'!$D$4:D$1001)),"")*Transformed_Data[[#This Row],[Stripe fee Allocation %]]</f>
        <v>-2.2000000000000002</v>
      </c>
      <c r="E286" s="20">
        <f>DATEVALUE(SUBSTITUTE(_xlfn.TEXTAFTER(Transformed_Data[[#This Row],[TabName]], " ", -3), " ", ", ", 2))</f>
        <v>45902</v>
      </c>
      <c r="F286" t="s">
        <v>1137</v>
      </c>
      <c r="G286" t="s">
        <v>1850</v>
      </c>
      <c r="H286" t="s">
        <v>19</v>
      </c>
      <c r="I286" t="s">
        <v>289</v>
      </c>
      <c r="J286" s="1">
        <v>45894</v>
      </c>
      <c r="K286" t="s">
        <v>290</v>
      </c>
      <c r="L286">
        <v>880</v>
      </c>
      <c r="M286">
        <v>880</v>
      </c>
      <c r="N286">
        <v>25.82</v>
      </c>
      <c r="O286">
        <v>854.18</v>
      </c>
      <c r="P286" t="s">
        <v>2371</v>
      </c>
      <c r="Q286" t="s">
        <v>2372</v>
      </c>
      <c r="R286" t="s">
        <v>2373</v>
      </c>
      <c r="S286" t="s">
        <v>2374</v>
      </c>
    </row>
    <row r="287" spans="3:19" x14ac:dyDescent="0.45">
      <c r="C287" s="5">
        <f>Transformed_Data[[#This Row],[Amount]]/SUMIFS(Transformed_Data[Amount],Transformed_Data[Created],Transformed_Data[[#This Row],[Created]])</f>
        <v>0.45291709314227224</v>
      </c>
      <c r="D287" s="19" cm="1">
        <f t="array" ref="D287">IFERROR(_xlfn.XLOOKUP(Transformed_Data[[#This Row],[Created]],_xlfn._TRO_TRAILING('Fees by date'!$C$4:$C$1001),_xlfn._TRO_TRAILING('Fees by date'!$D$4:D$1001)),"")*Transformed_Data[[#This Row],[Stripe fee Allocation %]]</f>
        <v>-44.25</v>
      </c>
      <c r="E287" s="20">
        <f>DATEVALUE(SUBSTITUTE(_xlfn.TEXTAFTER(Transformed_Data[[#This Row],[TabName]], " ", -3), " ", ", ", 2))</f>
        <v>45902</v>
      </c>
      <c r="F287" t="s">
        <v>1137</v>
      </c>
      <c r="G287" t="s">
        <v>1850</v>
      </c>
      <c r="H287" t="s">
        <v>19</v>
      </c>
      <c r="I287" t="s">
        <v>291</v>
      </c>
      <c r="J287" s="1">
        <v>45894</v>
      </c>
      <c r="K287" t="s">
        <v>292</v>
      </c>
      <c r="L287">
        <v>17700</v>
      </c>
      <c r="M287">
        <v>17700</v>
      </c>
      <c r="N287">
        <v>602.1</v>
      </c>
      <c r="O287">
        <v>17097.900000000001</v>
      </c>
      <c r="P287" t="s">
        <v>2448</v>
      </c>
      <c r="Q287" t="s">
        <v>2449</v>
      </c>
      <c r="R287" t="s">
        <v>2378</v>
      </c>
      <c r="S287" t="s">
        <v>2450</v>
      </c>
    </row>
    <row r="288" spans="3:19" x14ac:dyDescent="0.45">
      <c r="C288" s="5">
        <f>Transformed_Data[[#This Row],[Amount]]/SUMIFS(Transformed_Data[Amount],Transformed_Data[Created],Transformed_Data[[#This Row],[Created]])</f>
        <v>2.4564994882292732E-2</v>
      </c>
      <c r="D288" s="19" cm="1">
        <f t="array" ref="D288">IFERROR(_xlfn.XLOOKUP(Transformed_Data[[#This Row],[Created]],_xlfn._TRO_TRAILING('Fees by date'!$C$4:$C$1001),_xlfn._TRO_TRAILING('Fees by date'!$D$4:D$1001)),"")*Transformed_Data[[#This Row],[Stripe fee Allocation %]]</f>
        <v>-2.4</v>
      </c>
      <c r="E288" s="20">
        <f>DATEVALUE(SUBSTITUTE(_xlfn.TEXTAFTER(Transformed_Data[[#This Row],[TabName]], " ", -3), " ", ", ", 2))</f>
        <v>45902</v>
      </c>
      <c r="F288" t="s">
        <v>1137</v>
      </c>
      <c r="G288" t="s">
        <v>1850</v>
      </c>
      <c r="H288" t="s">
        <v>19</v>
      </c>
      <c r="I288" t="s">
        <v>293</v>
      </c>
      <c r="J288" s="1">
        <v>45894</v>
      </c>
      <c r="K288" t="s">
        <v>294</v>
      </c>
      <c r="L288">
        <v>960</v>
      </c>
      <c r="M288">
        <v>960</v>
      </c>
      <c r="N288">
        <v>28.14</v>
      </c>
      <c r="O288">
        <v>931.86</v>
      </c>
      <c r="P288" t="s">
        <v>2049</v>
      </c>
      <c r="Q288" t="s">
        <v>2235</v>
      </c>
      <c r="R288" t="s">
        <v>2236</v>
      </c>
      <c r="S288" t="s">
        <v>2237</v>
      </c>
    </row>
    <row r="289" spans="3:19" x14ac:dyDescent="0.45">
      <c r="C289" s="21">
        <f>Transformed_Data[[#This Row],[Amount]]/SUMIFS(Transformed_Data[Amount],Transformed_Data[Created],Transformed_Data[[#This Row],[Created]])</f>
        <v>4.780404892706468E-3</v>
      </c>
      <c r="D289" s="19" cm="1">
        <f t="array" ref="D289">IFERROR(_xlfn.XLOOKUP(Transformed_Data[[#This Row],[Created]],_xlfn._TRO_TRAILING('Fees by date'!$C$4:$C$1001),_xlfn._TRO_TRAILING('Fees by date'!$D$4:D$1001)),"")*Transformed_Data[[#This Row],[Stripe fee Allocation %]]</f>
        <v>-0.63000956080978543</v>
      </c>
      <c r="E289" s="20">
        <f>DATEVALUE(SUBSTITUTE(_xlfn.TEXTAFTER(Transformed_Data[[#This Row],[TabName]], " ", -3), " ", ", ", 2))</f>
        <v>45902</v>
      </c>
      <c r="F289" t="s">
        <v>288</v>
      </c>
      <c r="G289" t="s">
        <v>1850</v>
      </c>
      <c r="H289" t="s">
        <v>19</v>
      </c>
      <c r="I289" t="s">
        <v>295</v>
      </c>
      <c r="J289" s="1">
        <v>45895</v>
      </c>
      <c r="K289" t="s">
        <v>296</v>
      </c>
      <c r="L289">
        <v>252</v>
      </c>
      <c r="M289">
        <v>252</v>
      </c>
      <c r="N289">
        <v>7.61</v>
      </c>
      <c r="O289">
        <v>244.39</v>
      </c>
      <c r="P289" t="s">
        <v>2167</v>
      </c>
      <c r="Q289" t="s">
        <v>2168</v>
      </c>
      <c r="R289" t="s">
        <v>2169</v>
      </c>
      <c r="S289" t="s">
        <v>2451</v>
      </c>
    </row>
    <row r="290" spans="3:19" x14ac:dyDescent="0.45">
      <c r="C290" s="5">
        <f>Transformed_Data[[#This Row],[Amount]]/SUMIFS(Transformed_Data[Amount],Transformed_Data[Created],Transformed_Data[[#This Row],[Created]])</f>
        <v>2.1151394664157587E-2</v>
      </c>
      <c r="D290" s="19" cm="1">
        <f t="array" ref="D290">IFERROR(_xlfn.XLOOKUP(Transformed_Data[[#This Row],[Created]],_xlfn._TRO_TRAILING('Fees by date'!$C$4:$C$1001),_xlfn._TRO_TRAILING('Fees by date'!$D$4:D$1001)),"")*Transformed_Data[[#This Row],[Stripe fee Allocation %]]</f>
        <v>-2.787542302789328</v>
      </c>
      <c r="E290" s="20">
        <f>DATEVALUE(SUBSTITUTE(_xlfn.TEXTAFTER(Transformed_Data[[#This Row],[TabName]], " ", -3), " ", ", ", 2))</f>
        <v>45902</v>
      </c>
      <c r="F290" t="s">
        <v>288</v>
      </c>
      <c r="G290" t="s">
        <v>1850</v>
      </c>
      <c r="H290" t="s">
        <v>19</v>
      </c>
      <c r="I290" t="s">
        <v>297</v>
      </c>
      <c r="J290" s="1">
        <v>45895</v>
      </c>
      <c r="K290" t="s">
        <v>298</v>
      </c>
      <c r="L290">
        <v>1115</v>
      </c>
      <c r="M290">
        <v>1115</v>
      </c>
      <c r="N290">
        <v>38.21</v>
      </c>
      <c r="O290">
        <v>1076.79</v>
      </c>
      <c r="P290" t="s">
        <v>2053</v>
      </c>
      <c r="Q290" t="s">
        <v>2158</v>
      </c>
      <c r="R290" t="s">
        <v>2159</v>
      </c>
      <c r="S290" t="s">
        <v>2408</v>
      </c>
    </row>
    <row r="291" spans="3:19" x14ac:dyDescent="0.45">
      <c r="C291" s="5">
        <f>Transformed_Data[[#This Row],[Amount]]/SUMIFS(Transformed_Data[Amount],Transformed_Data[Created],Transformed_Data[[#This Row],[Created]])</f>
        <v>0.45243117734543359</v>
      </c>
      <c r="D291" s="19" cm="1">
        <f t="array" ref="D291">IFERROR(_xlfn.XLOOKUP(Transformed_Data[[#This Row],[Created]],_xlfn._TRO_TRAILING('Fees by date'!$C$4:$C$1001),_xlfn._TRO_TRAILING('Fees by date'!$D$4:D$1001)),"")*Transformed_Data[[#This Row],[Stripe fee Allocation %]]</f>
        <v>-59.625904862354687</v>
      </c>
      <c r="E291" s="20">
        <f>DATEVALUE(SUBSTITUTE(_xlfn.TEXTAFTER(Transformed_Data[[#This Row],[TabName]], " ", -3), " ", ", ", 2))</f>
        <v>45902</v>
      </c>
      <c r="F291" t="s">
        <v>288</v>
      </c>
      <c r="G291" t="s">
        <v>1850</v>
      </c>
      <c r="H291" t="s">
        <v>19</v>
      </c>
      <c r="I291" t="s">
        <v>300</v>
      </c>
      <c r="J291" s="1">
        <v>45895</v>
      </c>
      <c r="K291" t="s">
        <v>301</v>
      </c>
      <c r="L291">
        <v>23850</v>
      </c>
      <c r="M291">
        <v>23850</v>
      </c>
      <c r="N291">
        <v>691.95</v>
      </c>
      <c r="O291">
        <v>23158.05</v>
      </c>
      <c r="P291" t="s">
        <v>2341</v>
      </c>
      <c r="Q291" t="s">
        <v>2342</v>
      </c>
      <c r="R291" t="s">
        <v>2343</v>
      </c>
      <c r="S291" t="s">
        <v>2344</v>
      </c>
    </row>
    <row r="292" spans="3:19" x14ac:dyDescent="0.45">
      <c r="C292" s="5">
        <f>Transformed_Data[[#This Row],[Amount]]/SUMIFS(Transformed_Data[Amount],Transformed_Data[Created],Transformed_Data[[#This Row],[Created]])</f>
        <v>2.1637023097702369E-2</v>
      </c>
      <c r="D292" s="19" cm="1">
        <f t="array" ref="D292">IFERROR(_xlfn.XLOOKUP(Transformed_Data[[#This Row],[Created]],_xlfn._TRO_TRAILING('Fees by date'!$C$4:$C$1001),_xlfn._TRO_TRAILING('Fees by date'!$D$4:D$1001)),"")*Transformed_Data[[#This Row],[Stripe fee Allocation %]]</f>
        <v>-2.851543274046195</v>
      </c>
      <c r="E292" s="20">
        <f>DATEVALUE(SUBSTITUTE(_xlfn.TEXTAFTER(Transformed_Data[[#This Row],[TabName]], " ", -3), " ", ", ", 2))</f>
        <v>45902</v>
      </c>
      <c r="F292" t="s">
        <v>288</v>
      </c>
      <c r="G292" t="s">
        <v>1850</v>
      </c>
      <c r="H292" t="s">
        <v>19</v>
      </c>
      <c r="I292" t="s">
        <v>320</v>
      </c>
      <c r="J292" s="1">
        <v>45895</v>
      </c>
      <c r="K292" t="s">
        <v>321</v>
      </c>
      <c r="L292">
        <v>1140.5999999999999</v>
      </c>
      <c r="M292">
        <v>1140.5999999999999</v>
      </c>
      <c r="N292">
        <v>0</v>
      </c>
      <c r="O292">
        <v>1140.5999999999999</v>
      </c>
      <c r="P292" t="s">
        <v>2263</v>
      </c>
      <c r="Q292" t="s">
        <v>2264</v>
      </c>
      <c r="R292" t="s">
        <v>2452</v>
      </c>
      <c r="S292" t="s">
        <v>2453</v>
      </c>
    </row>
    <row r="293" spans="3:19" x14ac:dyDescent="0.45">
      <c r="C293" s="5">
        <f>Transformed_Data[[#This Row],[Amount]]/SUMIFS(Transformed_Data[Amount],Transformed_Data[Created],Transformed_Data[[#This Row],[Created]])</f>
        <v>4.780404892706468E-3</v>
      </c>
      <c r="D293" s="19" cm="1">
        <f t="array" ref="D293">IFERROR(_xlfn.XLOOKUP(Transformed_Data[[#This Row],[Created]],_xlfn._TRO_TRAILING('Fees by date'!$C$4:$C$1001),_xlfn._TRO_TRAILING('Fees by date'!$D$4:D$1001)),"")*Transformed_Data[[#This Row],[Stripe fee Allocation %]]</f>
        <v>-0.63000956080978543</v>
      </c>
      <c r="E293" s="20">
        <f>DATEVALUE(SUBSTITUTE(_xlfn.TEXTAFTER(Transformed_Data[[#This Row],[TabName]], " ", -3), " ", ", ", 2))</f>
        <v>45902</v>
      </c>
      <c r="F293" t="s">
        <v>1137</v>
      </c>
      <c r="G293" t="s">
        <v>1850</v>
      </c>
      <c r="H293" t="s">
        <v>19</v>
      </c>
      <c r="I293" t="s">
        <v>295</v>
      </c>
      <c r="J293" s="1">
        <v>45895</v>
      </c>
      <c r="K293" t="s">
        <v>296</v>
      </c>
      <c r="L293">
        <v>252</v>
      </c>
      <c r="M293">
        <v>252</v>
      </c>
      <c r="N293">
        <v>7.61</v>
      </c>
      <c r="O293">
        <v>244.39</v>
      </c>
      <c r="P293" t="s">
        <v>2167</v>
      </c>
      <c r="Q293" t="s">
        <v>2168</v>
      </c>
      <c r="R293" t="s">
        <v>2169</v>
      </c>
      <c r="S293" t="s">
        <v>2451</v>
      </c>
    </row>
    <row r="294" spans="3:19" x14ac:dyDescent="0.45">
      <c r="C294" s="5">
        <f>Transformed_Data[[#This Row],[Amount]]/SUMIFS(Transformed_Data[Amount],Transformed_Data[Created],Transformed_Data[[#This Row],[Created]])</f>
        <v>2.1151394664157587E-2</v>
      </c>
      <c r="D294" s="19" cm="1">
        <f t="array" ref="D294">IFERROR(_xlfn.XLOOKUP(Transformed_Data[[#This Row],[Created]],_xlfn._TRO_TRAILING('Fees by date'!$C$4:$C$1001),_xlfn._TRO_TRAILING('Fees by date'!$D$4:D$1001)),"")*Transformed_Data[[#This Row],[Stripe fee Allocation %]]</f>
        <v>-2.787542302789328</v>
      </c>
      <c r="E294" s="20">
        <f>DATEVALUE(SUBSTITUTE(_xlfn.TEXTAFTER(Transformed_Data[[#This Row],[TabName]], " ", -3), " ", ", ", 2))</f>
        <v>45902</v>
      </c>
      <c r="F294" t="s">
        <v>1137</v>
      </c>
      <c r="G294" t="s">
        <v>1850</v>
      </c>
      <c r="H294" t="s">
        <v>19</v>
      </c>
      <c r="I294" t="s">
        <v>297</v>
      </c>
      <c r="J294" s="1">
        <v>45895</v>
      </c>
      <c r="K294" t="s">
        <v>298</v>
      </c>
      <c r="L294">
        <v>1115</v>
      </c>
      <c r="M294">
        <v>1115</v>
      </c>
      <c r="N294">
        <v>38.21</v>
      </c>
      <c r="O294">
        <v>1076.79</v>
      </c>
      <c r="P294" t="s">
        <v>2053</v>
      </c>
      <c r="Q294" t="s">
        <v>2158</v>
      </c>
      <c r="R294" t="s">
        <v>2159</v>
      </c>
      <c r="S294" t="s">
        <v>2408</v>
      </c>
    </row>
    <row r="295" spans="3:19" x14ac:dyDescent="0.45">
      <c r="C295" s="5">
        <f>Transformed_Data[[#This Row],[Amount]]/SUMIFS(Transformed_Data[Amount],Transformed_Data[Created],Transformed_Data[[#This Row],[Created]])</f>
        <v>0.45243117734543359</v>
      </c>
      <c r="D295" s="19" cm="1">
        <f t="array" ref="D295">IFERROR(_xlfn.XLOOKUP(Transformed_Data[[#This Row],[Created]],_xlfn._TRO_TRAILING('Fees by date'!$C$4:$C$1001),_xlfn._TRO_TRAILING('Fees by date'!$D$4:D$1001)),"")*Transformed_Data[[#This Row],[Stripe fee Allocation %]]</f>
        <v>-59.625904862354687</v>
      </c>
      <c r="E295" s="20">
        <f>DATEVALUE(SUBSTITUTE(_xlfn.TEXTAFTER(Transformed_Data[[#This Row],[TabName]], " ", -3), " ", ", ", 2))</f>
        <v>45902</v>
      </c>
      <c r="F295" t="s">
        <v>1137</v>
      </c>
      <c r="G295" t="s">
        <v>1850</v>
      </c>
      <c r="H295" t="s">
        <v>19</v>
      </c>
      <c r="I295" t="s">
        <v>300</v>
      </c>
      <c r="J295" s="1">
        <v>45895</v>
      </c>
      <c r="K295" t="s">
        <v>301</v>
      </c>
      <c r="L295">
        <v>23850</v>
      </c>
      <c r="M295">
        <v>23850</v>
      </c>
      <c r="N295">
        <v>691.95</v>
      </c>
      <c r="O295">
        <v>23158.05</v>
      </c>
      <c r="P295" t="s">
        <v>2341</v>
      </c>
      <c r="Q295" t="s">
        <v>2342</v>
      </c>
      <c r="R295" t="s">
        <v>2343</v>
      </c>
      <c r="S295" t="s">
        <v>2344</v>
      </c>
    </row>
    <row r="296" spans="3:19" x14ac:dyDescent="0.45">
      <c r="C296" s="5">
        <f>Transformed_Data[[#This Row],[Amount]]/SUMIFS(Transformed_Data[Amount],Transformed_Data[Created],Transformed_Data[[#This Row],[Created]])</f>
        <v>2.1637023097702369E-2</v>
      </c>
      <c r="D296" s="19" cm="1">
        <f t="array" ref="D296">IFERROR(_xlfn.XLOOKUP(Transformed_Data[[#This Row],[Created]],_xlfn._TRO_TRAILING('Fees by date'!$C$4:$C$1001),_xlfn._TRO_TRAILING('Fees by date'!$D$4:D$1001)),"")*Transformed_Data[[#This Row],[Stripe fee Allocation %]]</f>
        <v>-2.851543274046195</v>
      </c>
      <c r="E296" s="20">
        <f>DATEVALUE(SUBSTITUTE(_xlfn.TEXTAFTER(Transformed_Data[[#This Row],[TabName]], " ", -3), " ", ", ", 2))</f>
        <v>45902</v>
      </c>
      <c r="F296" t="s">
        <v>1137</v>
      </c>
      <c r="G296" t="s">
        <v>1850</v>
      </c>
      <c r="H296" t="s">
        <v>19</v>
      </c>
      <c r="I296" t="s">
        <v>320</v>
      </c>
      <c r="J296" s="1">
        <v>45895</v>
      </c>
      <c r="K296" t="s">
        <v>321</v>
      </c>
      <c r="L296">
        <v>1140.5999999999999</v>
      </c>
      <c r="M296">
        <v>1140.5999999999999</v>
      </c>
      <c r="N296">
        <v>0</v>
      </c>
      <c r="O296">
        <v>1140.5999999999999</v>
      </c>
      <c r="P296" t="s">
        <v>2263</v>
      </c>
      <c r="Q296" t="s">
        <v>2264</v>
      </c>
      <c r="R296" t="s">
        <v>2452</v>
      </c>
      <c r="S296" t="s">
        <v>2453</v>
      </c>
    </row>
    <row r="297" spans="3:19" x14ac:dyDescent="0.45">
      <c r="C297" s="5">
        <f>Transformed_Data[[#This Row],[Amount]]/SUMIFS(Transformed_Data[Amount],Transformed_Data[Created],Transformed_Data[[#This Row],[Created]])</f>
        <v>4.4523693041858707E-2</v>
      </c>
      <c r="D297" s="19" cm="1">
        <f t="array" ref="D297">IFERROR(_xlfn.XLOOKUP(Transformed_Data[[#This Row],[Created]],_xlfn._TRO_TRAILING('Fees by date'!$C$4:$C$1001),_xlfn._TRO_TRAILING('Fees by date'!$D$4:D$1001)),"")*Transformed_Data[[#This Row],[Stripe fee Allocation %]]</f>
        <v>-25.937722618465212</v>
      </c>
      <c r="E297" s="20">
        <f>DATEVALUE(SUBSTITUTE(_xlfn.TEXTAFTER(Transformed_Data[[#This Row],[TabName]], " ", -3), " ", ", ", 2))</f>
        <v>45902</v>
      </c>
      <c r="F297" t="s">
        <v>288</v>
      </c>
      <c r="G297" t="s">
        <v>1850</v>
      </c>
      <c r="H297" t="s">
        <v>19</v>
      </c>
      <c r="I297" t="s">
        <v>302</v>
      </c>
      <c r="J297" s="1">
        <v>45896</v>
      </c>
      <c r="K297" t="s">
        <v>303</v>
      </c>
      <c r="L297">
        <v>10375</v>
      </c>
      <c r="M297">
        <v>10375</v>
      </c>
      <c r="N297">
        <v>301.18</v>
      </c>
      <c r="O297">
        <v>10073.82</v>
      </c>
      <c r="P297" t="s">
        <v>2454</v>
      </c>
      <c r="Q297" t="s">
        <v>1976</v>
      </c>
      <c r="R297" t="s">
        <v>1977</v>
      </c>
      <c r="S297" t="s">
        <v>2295</v>
      </c>
    </row>
    <row r="298" spans="3:19" x14ac:dyDescent="0.45">
      <c r="C298" s="5">
        <f>Transformed_Data[[#This Row],[Amount]]/SUMIFS(Transformed_Data[Amount],Transformed_Data[Created],Transformed_Data[[#This Row],[Created]])</f>
        <v>0.45446352704894816</v>
      </c>
      <c r="D298" s="19" cm="1">
        <f t="array" ref="D298">IFERROR(_xlfn.XLOOKUP(Transformed_Data[[#This Row],[Created]],_xlfn._TRO_TRAILING('Fees by date'!$C$4:$C$1001),_xlfn._TRO_TRAILING('Fees by date'!$D$4:D$1001)),"")*Transformed_Data[[#This Row],[Stripe fee Allocation %]]</f>
        <v>-264.75227231763529</v>
      </c>
      <c r="E298" s="20">
        <f>DATEVALUE(SUBSTITUTE(_xlfn.TEXTAFTER(Transformed_Data[[#This Row],[TabName]], " ", -3), " ", ", ", 2))</f>
        <v>45902</v>
      </c>
      <c r="F298" t="s">
        <v>288</v>
      </c>
      <c r="G298" t="s">
        <v>1850</v>
      </c>
      <c r="H298" t="s">
        <v>19</v>
      </c>
      <c r="I298" t="s">
        <v>304</v>
      </c>
      <c r="J298" s="1">
        <v>45896</v>
      </c>
      <c r="K298" t="s">
        <v>305</v>
      </c>
      <c r="L298">
        <v>105900</v>
      </c>
      <c r="M298">
        <v>105900</v>
      </c>
      <c r="N298">
        <v>3600.9</v>
      </c>
      <c r="O298">
        <v>102299.1</v>
      </c>
      <c r="P298" t="s">
        <v>2436</v>
      </c>
      <c r="Q298" t="s">
        <v>2437</v>
      </c>
      <c r="R298" t="s">
        <v>2438</v>
      </c>
      <c r="S298" t="s">
        <v>2439</v>
      </c>
    </row>
    <row r="299" spans="3:19" x14ac:dyDescent="0.45">
      <c r="C299" s="5">
        <f>Transformed_Data[[#This Row],[Amount]]/SUMIFS(Transformed_Data[Amount],Transformed_Data[Created],Transformed_Data[[#This Row],[Created]])</f>
        <v>5.0638995459656173E-4</v>
      </c>
      <c r="D299" s="19" cm="1">
        <f t="array" ref="D299">IFERROR(_xlfn.XLOOKUP(Transformed_Data[[#This Row],[Created]],_xlfn._TRO_TRAILING('Fees by date'!$C$4:$C$1001),_xlfn._TRO_TRAILING('Fees by date'!$D$4:D$1001)),"")*Transformed_Data[[#This Row],[Stripe fee Allocation %]]</f>
        <v>-0.29500253194977305</v>
      </c>
      <c r="E299" s="20">
        <f>DATEVALUE(SUBSTITUTE(_xlfn.TEXTAFTER(Transformed_Data[[#This Row],[TabName]], " ", -3), " ", ", ", 2))</f>
        <v>45902</v>
      </c>
      <c r="F299" t="s">
        <v>288</v>
      </c>
      <c r="G299" t="s">
        <v>1850</v>
      </c>
      <c r="H299" t="s">
        <v>19</v>
      </c>
      <c r="I299" t="s">
        <v>306</v>
      </c>
      <c r="J299" s="1">
        <v>45896</v>
      </c>
      <c r="K299" t="s">
        <v>307</v>
      </c>
      <c r="L299">
        <v>118</v>
      </c>
      <c r="M299">
        <v>118</v>
      </c>
      <c r="N299">
        <v>3.72</v>
      </c>
      <c r="O299">
        <v>114.28</v>
      </c>
      <c r="P299" t="s">
        <v>2099</v>
      </c>
      <c r="Q299" t="s">
        <v>2100</v>
      </c>
      <c r="R299" t="s">
        <v>2101</v>
      </c>
      <c r="S299" t="s">
        <v>2455</v>
      </c>
    </row>
    <row r="300" spans="3:19" x14ac:dyDescent="0.45">
      <c r="C300" s="5">
        <f>Transformed_Data[[#This Row],[Amount]]/SUMIFS(Transformed_Data[Amount],Transformed_Data[Created],Transformed_Data[[#This Row],[Created]])</f>
        <v>5.0638995459656173E-4</v>
      </c>
      <c r="D300" s="19" cm="1">
        <f t="array" ref="D300">IFERROR(_xlfn.XLOOKUP(Transformed_Data[[#This Row],[Created]],_xlfn._TRO_TRAILING('Fees by date'!$C$4:$C$1001),_xlfn._TRO_TRAILING('Fees by date'!$D$4:D$1001)),"")*Transformed_Data[[#This Row],[Stripe fee Allocation %]]</f>
        <v>-0.29500253194977305</v>
      </c>
      <c r="E300" s="20">
        <f>DATEVALUE(SUBSTITUTE(_xlfn.TEXTAFTER(Transformed_Data[[#This Row],[TabName]], " ", -3), " ", ", ", 2))</f>
        <v>45902</v>
      </c>
      <c r="F300" t="s">
        <v>288</v>
      </c>
      <c r="G300" t="s">
        <v>1850</v>
      </c>
      <c r="H300" t="s">
        <v>19</v>
      </c>
      <c r="I300" t="s">
        <v>308</v>
      </c>
      <c r="J300" s="1">
        <v>45896</v>
      </c>
      <c r="K300" t="s">
        <v>309</v>
      </c>
      <c r="L300">
        <v>118</v>
      </c>
      <c r="M300">
        <v>118</v>
      </c>
      <c r="N300">
        <v>3.72</v>
      </c>
      <c r="O300">
        <v>114.28</v>
      </c>
      <c r="P300" t="s">
        <v>2173</v>
      </c>
      <c r="Q300" t="s">
        <v>2174</v>
      </c>
      <c r="R300" t="s">
        <v>2175</v>
      </c>
      <c r="S300" t="s">
        <v>2456</v>
      </c>
    </row>
    <row r="301" spans="3:19" x14ac:dyDescent="0.45">
      <c r="C301" s="5">
        <f>Transformed_Data[[#This Row],[Amount]]/SUMIFS(Transformed_Data[Amount],Transformed_Data[Created],Transformed_Data[[#This Row],[Created]])</f>
        <v>4.4523693041858707E-2</v>
      </c>
      <c r="D301" s="19" cm="1">
        <f t="array" ref="D301">IFERROR(_xlfn.XLOOKUP(Transformed_Data[[#This Row],[Created]],_xlfn._TRO_TRAILING('Fees by date'!$C$4:$C$1001),_xlfn._TRO_TRAILING('Fees by date'!$D$4:D$1001)),"")*Transformed_Data[[#This Row],[Stripe fee Allocation %]]</f>
        <v>-25.937722618465212</v>
      </c>
      <c r="E301" s="20">
        <f>DATEVALUE(SUBSTITUTE(_xlfn.TEXTAFTER(Transformed_Data[[#This Row],[TabName]], " ", -3), " ", ", ", 2))</f>
        <v>45902</v>
      </c>
      <c r="F301" t="s">
        <v>1137</v>
      </c>
      <c r="G301" t="s">
        <v>1850</v>
      </c>
      <c r="H301" t="s">
        <v>19</v>
      </c>
      <c r="I301" t="s">
        <v>302</v>
      </c>
      <c r="J301" s="1">
        <v>45896</v>
      </c>
      <c r="K301" t="s">
        <v>303</v>
      </c>
      <c r="L301">
        <v>10375</v>
      </c>
      <c r="M301">
        <v>10375</v>
      </c>
      <c r="N301">
        <v>301.18</v>
      </c>
      <c r="O301">
        <v>10073.82</v>
      </c>
      <c r="P301" t="s">
        <v>2454</v>
      </c>
      <c r="Q301" t="s">
        <v>1976</v>
      </c>
      <c r="R301" t="s">
        <v>1977</v>
      </c>
      <c r="S301" t="s">
        <v>2295</v>
      </c>
    </row>
    <row r="302" spans="3:19" x14ac:dyDescent="0.45">
      <c r="C302" s="5">
        <f>Transformed_Data[[#This Row],[Amount]]/SUMIFS(Transformed_Data[Amount],Transformed_Data[Created],Transformed_Data[[#This Row],[Created]])</f>
        <v>0.45446352704894816</v>
      </c>
      <c r="D302" s="19" cm="1">
        <f t="array" ref="D302">IFERROR(_xlfn.XLOOKUP(Transformed_Data[[#This Row],[Created]],_xlfn._TRO_TRAILING('Fees by date'!$C$4:$C$1001),_xlfn._TRO_TRAILING('Fees by date'!$D$4:D$1001)),"")*Transformed_Data[[#This Row],[Stripe fee Allocation %]]</f>
        <v>-264.75227231763529</v>
      </c>
      <c r="E302" s="20">
        <f>DATEVALUE(SUBSTITUTE(_xlfn.TEXTAFTER(Transformed_Data[[#This Row],[TabName]], " ", -3), " ", ", ", 2))</f>
        <v>45902</v>
      </c>
      <c r="F302" t="s">
        <v>1137</v>
      </c>
      <c r="G302" t="s">
        <v>1850</v>
      </c>
      <c r="H302" t="s">
        <v>19</v>
      </c>
      <c r="I302" t="s">
        <v>304</v>
      </c>
      <c r="J302" s="1">
        <v>45896</v>
      </c>
      <c r="K302" t="s">
        <v>305</v>
      </c>
      <c r="L302">
        <v>105900</v>
      </c>
      <c r="M302">
        <v>105900</v>
      </c>
      <c r="N302">
        <v>3600.9</v>
      </c>
      <c r="O302">
        <v>102299.1</v>
      </c>
      <c r="P302" t="s">
        <v>2436</v>
      </c>
      <c r="Q302" t="s">
        <v>2437</v>
      </c>
      <c r="R302" t="s">
        <v>2438</v>
      </c>
      <c r="S302" t="s">
        <v>2439</v>
      </c>
    </row>
    <row r="303" spans="3:19" x14ac:dyDescent="0.45">
      <c r="C303" s="5">
        <f>Transformed_Data[[#This Row],[Amount]]/SUMIFS(Transformed_Data[Amount],Transformed_Data[Created],Transformed_Data[[#This Row],[Created]])</f>
        <v>5.0638995459656173E-4</v>
      </c>
      <c r="D303" s="19" cm="1">
        <f t="array" ref="D303">IFERROR(_xlfn.XLOOKUP(Transformed_Data[[#This Row],[Created]],_xlfn._TRO_TRAILING('Fees by date'!$C$4:$C$1001),_xlfn._TRO_TRAILING('Fees by date'!$D$4:D$1001)),"")*Transformed_Data[[#This Row],[Stripe fee Allocation %]]</f>
        <v>-0.29500253194977305</v>
      </c>
      <c r="E303" s="20">
        <f>DATEVALUE(SUBSTITUTE(_xlfn.TEXTAFTER(Transformed_Data[[#This Row],[TabName]], " ", -3), " ", ", ", 2))</f>
        <v>45902</v>
      </c>
      <c r="F303" t="s">
        <v>1137</v>
      </c>
      <c r="G303" t="s">
        <v>1850</v>
      </c>
      <c r="H303" t="s">
        <v>19</v>
      </c>
      <c r="I303" t="s">
        <v>306</v>
      </c>
      <c r="J303" s="1">
        <v>45896</v>
      </c>
      <c r="K303" t="s">
        <v>307</v>
      </c>
      <c r="L303">
        <v>118</v>
      </c>
      <c r="M303">
        <v>118</v>
      </c>
      <c r="N303">
        <v>3.72</v>
      </c>
      <c r="O303">
        <v>114.28</v>
      </c>
      <c r="P303" t="s">
        <v>2099</v>
      </c>
      <c r="Q303" t="s">
        <v>2100</v>
      </c>
      <c r="R303" t="s">
        <v>2101</v>
      </c>
      <c r="S303" t="s">
        <v>2455</v>
      </c>
    </row>
    <row r="304" spans="3:19" x14ac:dyDescent="0.45">
      <c r="C304" s="5">
        <f>Transformed_Data[[#This Row],[Amount]]/SUMIFS(Transformed_Data[Amount],Transformed_Data[Created],Transformed_Data[[#This Row],[Created]])</f>
        <v>5.0638995459656173E-4</v>
      </c>
      <c r="D304" s="19" cm="1">
        <f t="array" ref="D304">IFERROR(_xlfn.XLOOKUP(Transformed_Data[[#This Row],[Created]],_xlfn._TRO_TRAILING('Fees by date'!$C$4:$C$1001),_xlfn._TRO_TRAILING('Fees by date'!$D$4:D$1001)),"")*Transformed_Data[[#This Row],[Stripe fee Allocation %]]</f>
        <v>-0.29500253194977305</v>
      </c>
      <c r="E304" s="20">
        <f>DATEVALUE(SUBSTITUTE(_xlfn.TEXTAFTER(Transformed_Data[[#This Row],[TabName]], " ", -3), " ", ", ", 2))</f>
        <v>45902</v>
      </c>
      <c r="F304" t="s">
        <v>1137</v>
      </c>
      <c r="G304" t="s">
        <v>1850</v>
      </c>
      <c r="H304" t="s">
        <v>19</v>
      </c>
      <c r="I304" t="s">
        <v>308</v>
      </c>
      <c r="J304" s="1">
        <v>45896</v>
      </c>
      <c r="K304" t="s">
        <v>309</v>
      </c>
      <c r="L304">
        <v>118</v>
      </c>
      <c r="M304">
        <v>118</v>
      </c>
      <c r="N304">
        <v>3.72</v>
      </c>
      <c r="O304">
        <v>114.28</v>
      </c>
      <c r="P304" t="s">
        <v>2173</v>
      </c>
      <c r="Q304" t="s">
        <v>2174</v>
      </c>
      <c r="R304" t="s">
        <v>2175</v>
      </c>
      <c r="S304" t="s">
        <v>2456</v>
      </c>
    </row>
    <row r="305" spans="3:19" x14ac:dyDescent="0.45">
      <c r="C305" s="5">
        <f>Transformed_Data[[#This Row],[Amount]]/SUMIFS(Transformed_Data[Amount],Transformed_Data[Created],Transformed_Data[[#This Row],[Created]])</f>
        <v>0.14291044776119402</v>
      </c>
      <c r="D305" s="19" cm="1">
        <f t="array" ref="D305">IFERROR(_xlfn.XLOOKUP(Transformed_Data[[#This Row],[Created]],_xlfn._TRO_TRAILING('Fees by date'!$C$4:$C$1001),_xlfn._TRO_TRAILING('Fees by date'!$D$4:D$1001)),"")*Transformed_Data[[#This Row],[Stripe fee Allocation %]]</f>
        <v>-47.875</v>
      </c>
      <c r="E305" s="20">
        <f>DATEVALUE(SUBSTITUTE(_xlfn.TEXTAFTER(Transformed_Data[[#This Row],[TabName]], " ", -3), " ", ", ", 2))</f>
        <v>45902</v>
      </c>
      <c r="F305" t="s">
        <v>288</v>
      </c>
      <c r="G305" t="s">
        <v>1850</v>
      </c>
      <c r="H305" t="s">
        <v>19</v>
      </c>
      <c r="I305" t="s">
        <v>310</v>
      </c>
      <c r="J305" s="1">
        <v>45897</v>
      </c>
      <c r="K305" t="s">
        <v>311</v>
      </c>
      <c r="L305">
        <v>19150</v>
      </c>
      <c r="M305">
        <v>19150</v>
      </c>
      <c r="N305">
        <v>938.65</v>
      </c>
      <c r="O305">
        <v>18211.349999999999</v>
      </c>
      <c r="P305" t="s">
        <v>2459</v>
      </c>
      <c r="Q305" t="s">
        <v>2460</v>
      </c>
      <c r="R305" t="s">
        <v>2461</v>
      </c>
      <c r="S305" t="s">
        <v>2462</v>
      </c>
    </row>
    <row r="306" spans="3:19" x14ac:dyDescent="0.45">
      <c r="C306" s="5">
        <f>Transformed_Data[[#This Row],[Amount]]/SUMIFS(Transformed_Data[Amount],Transformed_Data[Created],Transformed_Data[[#This Row],[Created]])</f>
        <v>2.8768656716417911E-2</v>
      </c>
      <c r="D306" s="19" cm="1">
        <f t="array" ref="D306">IFERROR(_xlfn.XLOOKUP(Transformed_Data[[#This Row],[Created]],_xlfn._TRO_TRAILING('Fees by date'!$C$4:$C$1001),_xlfn._TRO_TRAILING('Fees by date'!$D$4:D$1001)),"")*Transformed_Data[[#This Row],[Stripe fee Allocation %]]</f>
        <v>-9.6375000000000011</v>
      </c>
      <c r="E306" s="20">
        <f>DATEVALUE(SUBSTITUTE(_xlfn.TEXTAFTER(Transformed_Data[[#This Row],[TabName]], " ", -3), " ", ", ", 2))</f>
        <v>45902</v>
      </c>
      <c r="F306" t="s">
        <v>288</v>
      </c>
      <c r="G306" t="s">
        <v>1850</v>
      </c>
      <c r="H306" t="s">
        <v>19</v>
      </c>
      <c r="I306" t="s">
        <v>312</v>
      </c>
      <c r="J306" s="1">
        <v>45897</v>
      </c>
      <c r="K306" t="s">
        <v>313</v>
      </c>
      <c r="L306">
        <v>3855</v>
      </c>
      <c r="M306">
        <v>3855</v>
      </c>
      <c r="N306">
        <v>112.1</v>
      </c>
      <c r="O306">
        <v>3742.9</v>
      </c>
      <c r="P306" t="s">
        <v>2363</v>
      </c>
      <c r="Q306" t="s">
        <v>2364</v>
      </c>
      <c r="R306" t="s">
        <v>2365</v>
      </c>
      <c r="S306" t="s">
        <v>2366</v>
      </c>
    </row>
    <row r="307" spans="3:19" x14ac:dyDescent="0.45">
      <c r="C307" s="5">
        <f>Transformed_Data[[#This Row],[Amount]]/SUMIFS(Transformed_Data[Amount],Transformed_Data[Created],Transformed_Data[[#This Row],[Created]])</f>
        <v>7.4626865671641784E-2</v>
      </c>
      <c r="D307" s="19" cm="1">
        <f t="array" ref="D307">IFERROR(_xlfn.XLOOKUP(Transformed_Data[[#This Row],[Created]],_xlfn._TRO_TRAILING('Fees by date'!$C$4:$C$1001),_xlfn._TRO_TRAILING('Fees by date'!$D$4:D$1001)),"")*Transformed_Data[[#This Row],[Stripe fee Allocation %]]</f>
        <v>-24.999999999999996</v>
      </c>
      <c r="E307" s="20">
        <f>DATEVALUE(SUBSTITUTE(_xlfn.TEXTAFTER(Transformed_Data[[#This Row],[TabName]], " ", -3), " ", ", ", 2))</f>
        <v>45902</v>
      </c>
      <c r="F307" t="s">
        <v>288</v>
      </c>
      <c r="G307" t="s">
        <v>1850</v>
      </c>
      <c r="H307" t="s">
        <v>19</v>
      </c>
      <c r="I307" t="s">
        <v>314</v>
      </c>
      <c r="J307" s="1">
        <v>45897</v>
      </c>
      <c r="K307" t="s">
        <v>315</v>
      </c>
      <c r="L307">
        <v>10000</v>
      </c>
      <c r="M307">
        <v>10000</v>
      </c>
      <c r="N307">
        <v>340.3</v>
      </c>
      <c r="O307">
        <v>9659.7000000000007</v>
      </c>
      <c r="P307" t="s">
        <v>2463</v>
      </c>
      <c r="Q307" t="s">
        <v>2464</v>
      </c>
      <c r="R307" t="s">
        <v>2465</v>
      </c>
      <c r="S307" t="s">
        <v>2466</v>
      </c>
    </row>
    <row r="308" spans="3:19" x14ac:dyDescent="0.45">
      <c r="C308" s="5">
        <f>Transformed_Data[[#This Row],[Amount]]/SUMIFS(Transformed_Data[Amount],Transformed_Data[Created],Transformed_Data[[#This Row],[Created]])</f>
        <v>0.14029850746268657</v>
      </c>
      <c r="D308" s="19" cm="1">
        <f t="array" ref="D308">IFERROR(_xlfn.XLOOKUP(Transformed_Data[[#This Row],[Created]],_xlfn._TRO_TRAILING('Fees by date'!$C$4:$C$1001),_xlfn._TRO_TRAILING('Fees by date'!$D$4:D$1001)),"")*Transformed_Data[[#This Row],[Stripe fee Allocation %]]</f>
        <v>-47</v>
      </c>
      <c r="E308" s="20">
        <f>DATEVALUE(SUBSTITUTE(_xlfn.TEXTAFTER(Transformed_Data[[#This Row],[TabName]], " ", -3), " ", ", ", 2))</f>
        <v>45902</v>
      </c>
      <c r="F308" t="s">
        <v>288</v>
      </c>
      <c r="G308" t="s">
        <v>1850</v>
      </c>
      <c r="H308" t="s">
        <v>19</v>
      </c>
      <c r="I308" t="s">
        <v>316</v>
      </c>
      <c r="J308" s="1">
        <v>45897</v>
      </c>
      <c r="K308" t="s">
        <v>317</v>
      </c>
      <c r="L308">
        <v>18800</v>
      </c>
      <c r="M308">
        <v>18800</v>
      </c>
      <c r="N308">
        <v>639.5</v>
      </c>
      <c r="O308">
        <v>18160.5</v>
      </c>
      <c r="P308" t="s">
        <v>2463</v>
      </c>
      <c r="Q308" t="s">
        <v>2464</v>
      </c>
      <c r="R308" t="s">
        <v>2465</v>
      </c>
      <c r="S308" t="s">
        <v>2466</v>
      </c>
    </row>
    <row r="309" spans="3:19" x14ac:dyDescent="0.45">
      <c r="C309" s="5">
        <f>Transformed_Data[[#This Row],[Amount]]/SUMIFS(Transformed_Data[Amount],Transformed_Data[Created],Transformed_Data[[#This Row],[Created]])</f>
        <v>0.11339552238805971</v>
      </c>
      <c r="D309" s="19" cm="1">
        <f t="array" ref="D309">IFERROR(_xlfn.XLOOKUP(Transformed_Data[[#This Row],[Created]],_xlfn._TRO_TRAILING('Fees by date'!$C$4:$C$1001),_xlfn._TRO_TRAILING('Fees by date'!$D$4:D$1001)),"")*Transformed_Data[[#This Row],[Stripe fee Allocation %]]</f>
        <v>-37.987500000000004</v>
      </c>
      <c r="E309" s="20">
        <f>DATEVALUE(SUBSTITUTE(_xlfn.TEXTAFTER(Transformed_Data[[#This Row],[TabName]], " ", -3), " ", ", ", 2))</f>
        <v>45902</v>
      </c>
      <c r="F309" t="s">
        <v>288</v>
      </c>
      <c r="G309" t="s">
        <v>1850</v>
      </c>
      <c r="H309" t="s">
        <v>19</v>
      </c>
      <c r="I309" t="s">
        <v>322</v>
      </c>
      <c r="J309" s="1">
        <v>45897</v>
      </c>
      <c r="K309" t="s">
        <v>323</v>
      </c>
      <c r="L309">
        <v>15195</v>
      </c>
      <c r="M309">
        <v>15195</v>
      </c>
      <c r="N309">
        <v>0</v>
      </c>
      <c r="O309">
        <v>15195</v>
      </c>
      <c r="P309" t="s">
        <v>2467</v>
      </c>
      <c r="Q309" t="s">
        <v>2468</v>
      </c>
      <c r="R309" t="s">
        <v>2469</v>
      </c>
      <c r="S309" t="s">
        <v>2117</v>
      </c>
    </row>
    <row r="310" spans="3:19" x14ac:dyDescent="0.45">
      <c r="C310" s="5">
        <f>Transformed_Data[[#This Row],[Amount]]/SUMIFS(Transformed_Data[Amount],Transformed_Data[Created],Transformed_Data[[#This Row],[Created]])</f>
        <v>0.14291044776119402</v>
      </c>
      <c r="D310" s="19" cm="1">
        <f t="array" ref="D310">IFERROR(_xlfn.XLOOKUP(Transformed_Data[[#This Row],[Created]],_xlfn._TRO_TRAILING('Fees by date'!$C$4:$C$1001),_xlfn._TRO_TRAILING('Fees by date'!$D$4:D$1001)),"")*Transformed_Data[[#This Row],[Stripe fee Allocation %]]</f>
        <v>-47.875</v>
      </c>
      <c r="E310" s="20">
        <f>DATEVALUE(SUBSTITUTE(_xlfn.TEXTAFTER(Transformed_Data[[#This Row],[TabName]], " ", -3), " ", ", ", 2))</f>
        <v>45902</v>
      </c>
      <c r="F310" t="s">
        <v>1137</v>
      </c>
      <c r="G310" t="s">
        <v>1850</v>
      </c>
      <c r="H310" t="s">
        <v>19</v>
      </c>
      <c r="I310" t="s">
        <v>310</v>
      </c>
      <c r="J310" s="1">
        <v>45897</v>
      </c>
      <c r="K310" t="s">
        <v>311</v>
      </c>
      <c r="L310">
        <v>19150</v>
      </c>
      <c r="M310">
        <v>19150</v>
      </c>
      <c r="N310">
        <v>938.65</v>
      </c>
      <c r="O310">
        <v>18211.349999999999</v>
      </c>
      <c r="P310" t="s">
        <v>2459</v>
      </c>
      <c r="Q310" t="s">
        <v>2460</v>
      </c>
      <c r="R310" t="s">
        <v>2461</v>
      </c>
      <c r="S310" t="s">
        <v>2462</v>
      </c>
    </row>
    <row r="311" spans="3:19" x14ac:dyDescent="0.45">
      <c r="C311" s="5">
        <f>Transformed_Data[[#This Row],[Amount]]/SUMIFS(Transformed_Data[Amount],Transformed_Data[Created],Transformed_Data[[#This Row],[Created]])</f>
        <v>2.8768656716417911E-2</v>
      </c>
      <c r="D311" s="19" cm="1">
        <f t="array" ref="D311">IFERROR(_xlfn.XLOOKUP(Transformed_Data[[#This Row],[Created]],_xlfn._TRO_TRAILING('Fees by date'!$C$4:$C$1001),_xlfn._TRO_TRAILING('Fees by date'!$D$4:D$1001)),"")*Transformed_Data[[#This Row],[Stripe fee Allocation %]]</f>
        <v>-9.6375000000000011</v>
      </c>
      <c r="E311" s="20">
        <f>DATEVALUE(SUBSTITUTE(_xlfn.TEXTAFTER(Transformed_Data[[#This Row],[TabName]], " ", -3), " ", ", ", 2))</f>
        <v>45902</v>
      </c>
      <c r="F311" t="s">
        <v>1137</v>
      </c>
      <c r="G311" t="s">
        <v>1850</v>
      </c>
      <c r="H311" t="s">
        <v>19</v>
      </c>
      <c r="I311" t="s">
        <v>312</v>
      </c>
      <c r="J311" s="1">
        <v>45897</v>
      </c>
      <c r="K311" t="s">
        <v>313</v>
      </c>
      <c r="L311">
        <v>3855</v>
      </c>
      <c r="M311">
        <v>3855</v>
      </c>
      <c r="N311">
        <v>112.1</v>
      </c>
      <c r="O311">
        <v>3742.9</v>
      </c>
      <c r="P311" t="s">
        <v>2363</v>
      </c>
      <c r="Q311" t="s">
        <v>2364</v>
      </c>
      <c r="R311" t="s">
        <v>2365</v>
      </c>
      <c r="S311" t="s">
        <v>2366</v>
      </c>
    </row>
    <row r="312" spans="3:19" x14ac:dyDescent="0.45">
      <c r="C312" s="5">
        <f>Transformed_Data[[#This Row],[Amount]]/SUMIFS(Transformed_Data[Amount],Transformed_Data[Created],Transformed_Data[[#This Row],[Created]])</f>
        <v>7.4626865671641784E-2</v>
      </c>
      <c r="D312" s="19" cm="1">
        <f t="array" ref="D312">IFERROR(_xlfn.XLOOKUP(Transformed_Data[[#This Row],[Created]],_xlfn._TRO_TRAILING('Fees by date'!$C$4:$C$1001),_xlfn._TRO_TRAILING('Fees by date'!$D$4:D$1001)),"")*Transformed_Data[[#This Row],[Stripe fee Allocation %]]</f>
        <v>-24.999999999999996</v>
      </c>
      <c r="E312" s="20">
        <f>DATEVALUE(SUBSTITUTE(_xlfn.TEXTAFTER(Transformed_Data[[#This Row],[TabName]], " ", -3), " ", ", ", 2))</f>
        <v>45902</v>
      </c>
      <c r="F312" t="s">
        <v>1137</v>
      </c>
      <c r="G312" t="s">
        <v>1850</v>
      </c>
      <c r="H312" t="s">
        <v>19</v>
      </c>
      <c r="I312" t="s">
        <v>314</v>
      </c>
      <c r="J312" s="1">
        <v>45897</v>
      </c>
      <c r="K312" t="s">
        <v>315</v>
      </c>
      <c r="L312">
        <v>10000</v>
      </c>
      <c r="M312">
        <v>10000</v>
      </c>
      <c r="N312">
        <v>340.3</v>
      </c>
      <c r="O312">
        <v>9659.7000000000007</v>
      </c>
      <c r="P312" t="s">
        <v>2463</v>
      </c>
      <c r="Q312" t="s">
        <v>2464</v>
      </c>
      <c r="R312" t="s">
        <v>2465</v>
      </c>
      <c r="S312" t="s">
        <v>2466</v>
      </c>
    </row>
    <row r="313" spans="3:19" x14ac:dyDescent="0.45">
      <c r="C313" s="5">
        <f>Transformed_Data[[#This Row],[Amount]]/SUMIFS(Transformed_Data[Amount],Transformed_Data[Created],Transformed_Data[[#This Row],[Created]])</f>
        <v>0.14029850746268657</v>
      </c>
      <c r="D313" s="19" cm="1">
        <f t="array" ref="D313">IFERROR(_xlfn.XLOOKUP(Transformed_Data[[#This Row],[Created]],_xlfn._TRO_TRAILING('Fees by date'!$C$4:$C$1001),_xlfn._TRO_TRAILING('Fees by date'!$D$4:D$1001)),"")*Transformed_Data[[#This Row],[Stripe fee Allocation %]]</f>
        <v>-47</v>
      </c>
      <c r="E313" s="20">
        <f>DATEVALUE(SUBSTITUTE(_xlfn.TEXTAFTER(Transformed_Data[[#This Row],[TabName]], " ", -3), " ", ", ", 2))</f>
        <v>45902</v>
      </c>
      <c r="F313" t="s">
        <v>1137</v>
      </c>
      <c r="G313" t="s">
        <v>1850</v>
      </c>
      <c r="H313" t="s">
        <v>19</v>
      </c>
      <c r="I313" t="s">
        <v>316</v>
      </c>
      <c r="J313" s="1">
        <v>45897</v>
      </c>
      <c r="K313" t="s">
        <v>317</v>
      </c>
      <c r="L313">
        <v>18800</v>
      </c>
      <c r="M313">
        <v>18800</v>
      </c>
      <c r="N313">
        <v>639.5</v>
      </c>
      <c r="O313">
        <v>18160.5</v>
      </c>
      <c r="P313" t="s">
        <v>2463</v>
      </c>
      <c r="Q313" t="s">
        <v>2464</v>
      </c>
      <c r="R313" t="s">
        <v>2465</v>
      </c>
      <c r="S313" t="s">
        <v>2466</v>
      </c>
    </row>
    <row r="314" spans="3:19" x14ac:dyDescent="0.45">
      <c r="C314" s="5">
        <f>Transformed_Data[[#This Row],[Amount]]/SUMIFS(Transformed_Data[Amount],Transformed_Data[Created],Transformed_Data[[#This Row],[Created]])</f>
        <v>0.11339552238805971</v>
      </c>
      <c r="D314" s="19" cm="1">
        <f t="array" ref="D314">IFERROR(_xlfn.XLOOKUP(Transformed_Data[[#This Row],[Created]],_xlfn._TRO_TRAILING('Fees by date'!$C$4:$C$1001),_xlfn._TRO_TRAILING('Fees by date'!$D$4:D$1001)),"")*Transformed_Data[[#This Row],[Stripe fee Allocation %]]</f>
        <v>-37.987500000000004</v>
      </c>
      <c r="E314" s="20">
        <f>DATEVALUE(SUBSTITUTE(_xlfn.TEXTAFTER(Transformed_Data[[#This Row],[TabName]], " ", -3), " ", ", ", 2))</f>
        <v>45902</v>
      </c>
      <c r="F314" t="s">
        <v>1137</v>
      </c>
      <c r="G314" t="s">
        <v>1850</v>
      </c>
      <c r="H314" t="s">
        <v>19</v>
      </c>
      <c r="I314" t="s">
        <v>322</v>
      </c>
      <c r="J314" s="1">
        <v>45897</v>
      </c>
      <c r="K314" t="s">
        <v>323</v>
      </c>
      <c r="L314">
        <v>15195</v>
      </c>
      <c r="M314">
        <v>15195</v>
      </c>
      <c r="N314">
        <v>0</v>
      </c>
      <c r="O314">
        <v>15195</v>
      </c>
      <c r="P314" t="s">
        <v>2467</v>
      </c>
      <c r="Q314" t="s">
        <v>2468</v>
      </c>
      <c r="R314" t="s">
        <v>2469</v>
      </c>
      <c r="S314" t="s">
        <v>2117</v>
      </c>
    </row>
    <row r="315" spans="3:19" x14ac:dyDescent="0.45">
      <c r="C315" s="5">
        <f>Transformed_Data[[#This Row],[Amount]]/SUMIFS(Transformed_Data[Amount],Transformed_Data[Created],Transformed_Data[[#This Row],[Created]])</f>
        <v>1</v>
      </c>
      <c r="D315" s="19" cm="1">
        <f t="array" ref="D315">IFERROR(_xlfn.XLOOKUP(Transformed_Data[[#This Row],[Created]],_xlfn._TRO_TRAILING('Fees by date'!$C$4:$C$1001),_xlfn._TRO_TRAILING('Fees by date'!$D$4:D$1001)),"")*Transformed_Data[[#This Row],[Stripe fee Allocation %]]</f>
        <v>-0.75</v>
      </c>
      <c r="E315" s="20">
        <f>DATEVALUE(SUBSTITUTE(_xlfn.TEXTAFTER(Transformed_Data[[#This Row],[TabName]], " ", -3), " ", ", ", 2))</f>
        <v>45909</v>
      </c>
      <c r="F315" t="s">
        <v>1137</v>
      </c>
      <c r="G315" t="s">
        <v>1880</v>
      </c>
      <c r="H315" t="s">
        <v>19</v>
      </c>
      <c r="I315" t="s">
        <v>1376</v>
      </c>
      <c r="J315" s="1">
        <v>45898</v>
      </c>
      <c r="K315" t="s">
        <v>1377</v>
      </c>
      <c r="L315">
        <v>150</v>
      </c>
      <c r="M315">
        <v>150</v>
      </c>
      <c r="N315">
        <v>4.6500000000000004</v>
      </c>
      <c r="O315">
        <v>145.35</v>
      </c>
      <c r="P315" t="s">
        <v>2190</v>
      </c>
      <c r="Q315" t="s">
        <v>2191</v>
      </c>
      <c r="R315" t="s">
        <v>2192</v>
      </c>
      <c r="S315" t="s">
        <v>2243</v>
      </c>
    </row>
    <row r="316" spans="3:19" x14ac:dyDescent="0.45">
      <c r="C316" s="5">
        <f>Transformed_Data[[#This Row],[Amount]]/SUMIFS(Transformed_Data[Amount],Transformed_Data[Created],Transformed_Data[[#This Row],[Created]])</f>
        <v>0.4824925816023739</v>
      </c>
      <c r="D316" s="19" cm="1">
        <f t="array" ref="D316">IFERROR(_xlfn.XLOOKUP(Transformed_Data[[#This Row],[Created]],_xlfn._TRO_TRAILING('Fees by date'!$C$4:$C$1001),_xlfn._TRO_TRAILING('Fees by date'!$D$4:D$1001)),"")*Transformed_Data[[#This Row],[Stripe fee Allocation %]]</f>
        <v>-81.3</v>
      </c>
      <c r="E316" s="20">
        <f>DATEVALUE(SUBSTITUTE(_xlfn.TEXTAFTER(Transformed_Data[[#This Row],[TabName]], " ", -3), " ", ", ", 2))</f>
        <v>45909</v>
      </c>
      <c r="F316" t="s">
        <v>1137</v>
      </c>
      <c r="G316" t="s">
        <v>1880</v>
      </c>
      <c r="H316" t="s">
        <v>19</v>
      </c>
      <c r="I316" t="s">
        <v>1378</v>
      </c>
      <c r="J316" s="1">
        <v>45901</v>
      </c>
      <c r="K316" t="s">
        <v>1379</v>
      </c>
      <c r="L316">
        <v>16260</v>
      </c>
      <c r="M316">
        <v>16260</v>
      </c>
      <c r="N316">
        <v>715.74</v>
      </c>
      <c r="O316">
        <v>15544.26</v>
      </c>
      <c r="P316" t="s">
        <v>2470</v>
      </c>
      <c r="Q316" t="s">
        <v>2471</v>
      </c>
      <c r="R316" t="s">
        <v>2472</v>
      </c>
      <c r="S316" t="s">
        <v>2022</v>
      </c>
    </row>
    <row r="317" spans="3:19" x14ac:dyDescent="0.45">
      <c r="C317" s="5">
        <f>Transformed_Data[[#This Row],[Amount]]/SUMIFS(Transformed_Data[Amount],Transformed_Data[Created],Transformed_Data[[#This Row],[Created]])</f>
        <v>0.25875370919881308</v>
      </c>
      <c r="D317" s="19" cm="1">
        <f t="array" ref="D317">IFERROR(_xlfn.XLOOKUP(Transformed_Data[[#This Row],[Created]],_xlfn._TRO_TRAILING('Fees by date'!$C$4:$C$1001),_xlfn._TRO_TRAILING('Fees by date'!$D$4:D$1001)),"")*Transformed_Data[[#This Row],[Stripe fee Allocation %]]</f>
        <v>-43.6</v>
      </c>
      <c r="E317" s="20">
        <f>DATEVALUE(SUBSTITUTE(_xlfn.TEXTAFTER(Transformed_Data[[#This Row],[TabName]], " ", -3), " ", ", ", 2))</f>
        <v>45909</v>
      </c>
      <c r="F317" t="s">
        <v>1137</v>
      </c>
      <c r="G317" t="s">
        <v>1880</v>
      </c>
      <c r="H317" t="s">
        <v>19</v>
      </c>
      <c r="I317" t="s">
        <v>1380</v>
      </c>
      <c r="J317" s="1">
        <v>45901</v>
      </c>
      <c r="K317" t="s">
        <v>1381</v>
      </c>
      <c r="L317">
        <v>8720</v>
      </c>
      <c r="M317">
        <v>8720</v>
      </c>
      <c r="N317">
        <v>253.18</v>
      </c>
      <c r="O317">
        <v>8466.82</v>
      </c>
      <c r="P317" t="s">
        <v>2473</v>
      </c>
      <c r="Q317" t="s">
        <v>2474</v>
      </c>
      <c r="R317" t="s">
        <v>2475</v>
      </c>
      <c r="S317" t="s">
        <v>1914</v>
      </c>
    </row>
    <row r="318" spans="3:19" x14ac:dyDescent="0.45">
      <c r="C318" s="5">
        <f>Transformed_Data[[#This Row],[Amount]]/SUMIFS(Transformed_Data[Amount],Transformed_Data[Created],Transformed_Data[[#This Row],[Created]])</f>
        <v>0.25875370919881308</v>
      </c>
      <c r="D318" s="19" cm="1">
        <f t="array" ref="D318">IFERROR(_xlfn.XLOOKUP(Transformed_Data[[#This Row],[Created]],_xlfn._TRO_TRAILING('Fees by date'!$C$4:$C$1001),_xlfn._TRO_TRAILING('Fees by date'!$D$4:D$1001)),"")*Transformed_Data[[#This Row],[Stripe fee Allocation %]]</f>
        <v>-43.6</v>
      </c>
      <c r="E318" s="20">
        <f>DATEVALUE(SUBSTITUTE(_xlfn.TEXTAFTER(Transformed_Data[[#This Row],[TabName]], " ", -3), " ", ", ", 2))</f>
        <v>45909</v>
      </c>
      <c r="F318" t="s">
        <v>1137</v>
      </c>
      <c r="G318" t="s">
        <v>1880</v>
      </c>
      <c r="H318" t="s">
        <v>19</v>
      </c>
      <c r="I318" t="s">
        <v>1382</v>
      </c>
      <c r="J318" s="1">
        <v>45901</v>
      </c>
      <c r="K318" t="s">
        <v>1383</v>
      </c>
      <c r="L318">
        <v>8720</v>
      </c>
      <c r="M318">
        <v>8720</v>
      </c>
      <c r="N318">
        <v>253.18</v>
      </c>
      <c r="O318">
        <v>8466.82</v>
      </c>
      <c r="P318" t="s">
        <v>2476</v>
      </c>
      <c r="Q318" t="s">
        <v>2477</v>
      </c>
      <c r="R318" t="s">
        <v>2478</v>
      </c>
      <c r="S318" t="s">
        <v>2230</v>
      </c>
    </row>
    <row r="319" spans="3:19" x14ac:dyDescent="0.45">
      <c r="C319" s="5">
        <f>Transformed_Data[[#This Row],[Amount]]/SUMIFS(Transformed_Data[Amount],Transformed_Data[Created],Transformed_Data[[#This Row],[Created]])</f>
        <v>1</v>
      </c>
      <c r="D319" s="19" cm="1">
        <f t="array" ref="D319">IFERROR(_xlfn.XLOOKUP(Transformed_Data[[#This Row],[Created]],_xlfn._TRO_TRAILING('Fees by date'!$C$4:$C$1001),_xlfn._TRO_TRAILING('Fees by date'!$D$4:D$1001)),"")*Transformed_Data[[#This Row],[Stripe fee Allocation %]]</f>
        <v>-54.88</v>
      </c>
      <c r="E319" s="20">
        <f>DATEVALUE(SUBSTITUTE(_xlfn.TEXTAFTER(Transformed_Data[[#This Row],[TabName]], " ", -3), " ", ", ", 2))</f>
        <v>45909</v>
      </c>
      <c r="F319" t="s">
        <v>1137</v>
      </c>
      <c r="G319" t="s">
        <v>1880</v>
      </c>
      <c r="H319" t="s">
        <v>19</v>
      </c>
      <c r="I319" t="s">
        <v>1404</v>
      </c>
      <c r="J319" s="1">
        <v>45902</v>
      </c>
      <c r="K319" t="s">
        <v>1405</v>
      </c>
      <c r="L319">
        <v>10976</v>
      </c>
      <c r="M319">
        <v>10976</v>
      </c>
      <c r="N319">
        <v>8</v>
      </c>
      <c r="O319">
        <v>10968</v>
      </c>
      <c r="P319" t="s">
        <v>2479</v>
      </c>
      <c r="Q319" t="s">
        <v>2480</v>
      </c>
      <c r="R319" t="s">
        <v>2481</v>
      </c>
      <c r="S319" t="s">
        <v>2295</v>
      </c>
    </row>
    <row r="320" spans="3:19" x14ac:dyDescent="0.45">
      <c r="C320" s="5">
        <f>Transformed_Data[[#This Row],[Amount]]/SUMIFS(Transformed_Data[Amount],Transformed_Data[Created],Transformed_Data[[#This Row],[Created]])</f>
        <v>5.8861316314988343E-3</v>
      </c>
      <c r="D320" s="19" cm="1">
        <f t="array" ref="D320">IFERROR(_xlfn.XLOOKUP(Transformed_Data[[#This Row],[Created]],_xlfn._TRO_TRAILING('Fees by date'!$C$4:$C$1001),_xlfn._TRO_TRAILING('Fees by date'!$D$4:D$1001)),"")*Transformed_Data[[#This Row],[Stripe fee Allocation %]]</f>
        <v>-4.2150588613163151</v>
      </c>
      <c r="E320" s="20">
        <f>DATEVALUE(SUBSTITUTE(_xlfn.TEXTAFTER(Transformed_Data[[#This Row],[TabName]], " ", -3), " ", ", ", 2))</f>
        <v>45909</v>
      </c>
      <c r="F320" t="s">
        <v>1137</v>
      </c>
      <c r="G320" t="s">
        <v>1880</v>
      </c>
      <c r="H320" t="s">
        <v>19</v>
      </c>
      <c r="I320" t="s">
        <v>1384</v>
      </c>
      <c r="J320" s="1">
        <v>45903</v>
      </c>
      <c r="K320" t="s">
        <v>1385</v>
      </c>
      <c r="L320">
        <v>843</v>
      </c>
      <c r="M320">
        <v>843</v>
      </c>
      <c r="N320">
        <v>24.75</v>
      </c>
      <c r="O320">
        <v>818.25</v>
      </c>
      <c r="P320" t="s">
        <v>2177</v>
      </c>
      <c r="Q320" t="s">
        <v>2178</v>
      </c>
      <c r="R320" t="s">
        <v>2179</v>
      </c>
      <c r="S320" t="s">
        <v>2275</v>
      </c>
    </row>
    <row r="321" spans="3:19" x14ac:dyDescent="0.45">
      <c r="C321" s="5">
        <f>Transformed_Data[[#This Row],[Amount]]/SUMIFS(Transformed_Data[Amount],Transformed_Data[Created],Transformed_Data[[#This Row],[Created]])</f>
        <v>0.99411386836850113</v>
      </c>
      <c r="D321" s="19" cm="1">
        <f t="array" ref="D321">IFERROR(_xlfn.XLOOKUP(Transformed_Data[[#This Row],[Created]],_xlfn._TRO_TRAILING('Fees by date'!$C$4:$C$1001),_xlfn._TRO_TRAILING('Fees by date'!$D$4:D$1001)),"")*Transformed_Data[[#This Row],[Stripe fee Allocation %]]</f>
        <v>-711.88494113868364</v>
      </c>
      <c r="E321" s="20">
        <f>DATEVALUE(SUBSTITUTE(_xlfn.TEXTAFTER(Transformed_Data[[#This Row],[TabName]], " ", -3), " ", ", ", 2))</f>
        <v>45909</v>
      </c>
      <c r="F321" t="s">
        <v>1137</v>
      </c>
      <c r="G321" t="s">
        <v>1880</v>
      </c>
      <c r="H321" t="s">
        <v>19</v>
      </c>
      <c r="I321" t="s">
        <v>1406</v>
      </c>
      <c r="J321" s="1">
        <v>45903</v>
      </c>
      <c r="K321" t="s">
        <v>1407</v>
      </c>
      <c r="L321">
        <v>142375</v>
      </c>
      <c r="M321">
        <v>142375</v>
      </c>
      <c r="N321">
        <v>8</v>
      </c>
      <c r="O321">
        <v>142367</v>
      </c>
      <c r="P321" t="s">
        <v>2482</v>
      </c>
      <c r="Q321" t="s">
        <v>2483</v>
      </c>
      <c r="R321" t="s">
        <v>2484</v>
      </c>
      <c r="S321" t="s">
        <v>1890</v>
      </c>
    </row>
    <row r="322" spans="3:19" x14ac:dyDescent="0.45">
      <c r="C322" s="5">
        <f>Transformed_Data[[#This Row],[Amount]]/SUMIFS(Transformed_Data[Amount],Transformed_Data[Created],Transformed_Data[[#This Row],[Created]])</f>
        <v>0.92372881355932202</v>
      </c>
      <c r="D322" s="19" cm="1">
        <f t="array" ref="D322">IFERROR(_xlfn.XLOOKUP(Transformed_Data[[#This Row],[Created]],_xlfn._TRO_TRAILING('Fees by date'!$C$4:$C$1001),_xlfn._TRO_TRAILING('Fees by date'!$D$4:D$1001)),"")*Transformed_Data[[#This Row],[Stripe fee Allocation %]]</f>
        <v>-43.609237288135596</v>
      </c>
      <c r="E322" s="20">
        <f>DATEVALUE(SUBSTITUTE(_xlfn.TEXTAFTER(Transformed_Data[[#This Row],[TabName]], " ", -3), " ", ", ", 2))</f>
        <v>45909</v>
      </c>
      <c r="F322" t="s">
        <v>1137</v>
      </c>
      <c r="G322" t="s">
        <v>1880</v>
      </c>
      <c r="H322" t="s">
        <v>19</v>
      </c>
      <c r="I322" t="s">
        <v>1386</v>
      </c>
      <c r="J322" s="1">
        <v>45904</v>
      </c>
      <c r="K322" t="s">
        <v>1387</v>
      </c>
      <c r="L322">
        <v>8720</v>
      </c>
      <c r="M322">
        <v>8720</v>
      </c>
      <c r="N322">
        <v>253.18</v>
      </c>
      <c r="O322">
        <v>8466.82</v>
      </c>
      <c r="P322" t="s">
        <v>2485</v>
      </c>
      <c r="Q322" t="s">
        <v>2486</v>
      </c>
      <c r="R322" t="s">
        <v>2487</v>
      </c>
      <c r="S322" t="s">
        <v>2279</v>
      </c>
    </row>
    <row r="323" spans="3:19" x14ac:dyDescent="0.45">
      <c r="C323" s="5">
        <f>Transformed_Data[[#This Row],[Amount]]/SUMIFS(Transformed_Data[Amount],Transformed_Data[Created],Transformed_Data[[#This Row],[Created]])</f>
        <v>6.4088983050847453E-2</v>
      </c>
      <c r="D323" s="19" cm="1">
        <f t="array" ref="D323">IFERROR(_xlfn.XLOOKUP(Transformed_Data[[#This Row],[Created]],_xlfn._TRO_TRAILING('Fees by date'!$C$4:$C$1001),_xlfn._TRO_TRAILING('Fees by date'!$D$4:D$1001)),"")*Transformed_Data[[#This Row],[Stripe fee Allocation %]]</f>
        <v>-3.0256408898305085</v>
      </c>
      <c r="E323" s="20">
        <f>DATEVALUE(SUBSTITUTE(_xlfn.TEXTAFTER(Transformed_Data[[#This Row],[TabName]], " ", -3), " ", ", ", 2))</f>
        <v>45909</v>
      </c>
      <c r="F323" t="s">
        <v>1137</v>
      </c>
      <c r="G323" t="s">
        <v>1880</v>
      </c>
      <c r="H323" t="s">
        <v>19</v>
      </c>
      <c r="I323" t="s">
        <v>1388</v>
      </c>
      <c r="J323" s="1">
        <v>45904</v>
      </c>
      <c r="K323" t="s">
        <v>1389</v>
      </c>
      <c r="L323">
        <v>605</v>
      </c>
      <c r="M323">
        <v>605</v>
      </c>
      <c r="N323">
        <v>17.850000000000001</v>
      </c>
      <c r="O323">
        <v>587.15</v>
      </c>
      <c r="P323" t="s">
        <v>2173</v>
      </c>
      <c r="Q323" t="s">
        <v>2174</v>
      </c>
      <c r="R323" t="s">
        <v>2175</v>
      </c>
      <c r="S323" t="s">
        <v>2279</v>
      </c>
    </row>
    <row r="324" spans="3:19" x14ac:dyDescent="0.45">
      <c r="C324" s="5">
        <f>Transformed_Data[[#This Row],[Amount]]/SUMIFS(Transformed_Data[Amount],Transformed_Data[Created],Transformed_Data[[#This Row],[Created]])</f>
        <v>1.2182203389830509E-2</v>
      </c>
      <c r="D324" s="19" cm="1">
        <f t="array" ref="D324">IFERROR(_xlfn.XLOOKUP(Transformed_Data[[#This Row],[Created]],_xlfn._TRO_TRAILING('Fees by date'!$C$4:$C$1001),_xlfn._TRO_TRAILING('Fees by date'!$D$4:D$1001)),"")*Transformed_Data[[#This Row],[Stripe fee Allocation %]]</f>
        <v>-0.57512182203389839</v>
      </c>
      <c r="E324" s="20">
        <f>DATEVALUE(SUBSTITUTE(_xlfn.TEXTAFTER(Transformed_Data[[#This Row],[TabName]], " ", -3), " ", ", ", 2))</f>
        <v>45909</v>
      </c>
      <c r="F324" t="s">
        <v>1137</v>
      </c>
      <c r="G324" t="s">
        <v>1880</v>
      </c>
      <c r="H324" t="s">
        <v>19</v>
      </c>
      <c r="I324" t="s">
        <v>1408</v>
      </c>
      <c r="J324" s="1">
        <v>45904</v>
      </c>
      <c r="K324" t="s">
        <v>1409</v>
      </c>
      <c r="L324">
        <v>115</v>
      </c>
      <c r="M324">
        <v>115</v>
      </c>
      <c r="N324">
        <v>8</v>
      </c>
      <c r="O324">
        <v>107</v>
      </c>
      <c r="P324" t="s">
        <v>2007</v>
      </c>
      <c r="Q324" t="s">
        <v>2008</v>
      </c>
      <c r="R324" t="s">
        <v>2009</v>
      </c>
      <c r="S324" t="s">
        <v>2309</v>
      </c>
    </row>
    <row r="325" spans="3:19" x14ac:dyDescent="0.45">
      <c r="C325" s="5">
        <f>Transformed_Data[[#This Row],[Amount]]/SUMIFS(Transformed_Data[Amount],Transformed_Data[Created],Transformed_Data[[#This Row],[Created]])</f>
        <v>1.4504635176893486E-3</v>
      </c>
      <c r="D325" s="19" cm="1">
        <f t="array" ref="D325">IFERROR(_xlfn.XLOOKUP(Transformed_Data[[#This Row],[Created]],_xlfn._TRO_TRAILING('Fees by date'!$C$4:$C$1001),_xlfn._TRO_TRAILING('Fees by date'!$D$4:D$1001)),"")*Transformed_Data[[#This Row],[Stripe fee Allocation %]]</f>
        <v>-0.57502175695276536</v>
      </c>
      <c r="E325" s="20">
        <f>DATEVALUE(SUBSTITUTE(_xlfn.TEXTAFTER(Transformed_Data[[#This Row],[TabName]], " ", -3), " ", ", ", 2))</f>
        <v>45909</v>
      </c>
      <c r="F325" t="s">
        <v>1137</v>
      </c>
      <c r="G325" t="s">
        <v>1880</v>
      </c>
      <c r="H325" t="s">
        <v>19</v>
      </c>
      <c r="I325" t="s">
        <v>1390</v>
      </c>
      <c r="J325" s="1">
        <v>45905</v>
      </c>
      <c r="K325" t="s">
        <v>1391</v>
      </c>
      <c r="L325">
        <v>115</v>
      </c>
      <c r="M325">
        <v>115</v>
      </c>
      <c r="N325">
        <v>3.64</v>
      </c>
      <c r="O325">
        <v>111.36</v>
      </c>
      <c r="P325" t="s">
        <v>2333</v>
      </c>
      <c r="Q325" t="s">
        <v>2334</v>
      </c>
      <c r="R325" t="s">
        <v>2335</v>
      </c>
      <c r="S325" t="s">
        <v>2113</v>
      </c>
    </row>
    <row r="326" spans="3:19" x14ac:dyDescent="0.45">
      <c r="C326" s="5">
        <f>Transformed_Data[[#This Row],[Amount]]/SUMIFS(Transformed_Data[Amount],Transformed_Data[Created],Transformed_Data[[#This Row],[Created]])</f>
        <v>7.3784448508545123E-3</v>
      </c>
      <c r="D326" s="19" cm="1">
        <f t="array" ref="D326">IFERROR(_xlfn.XLOOKUP(Transformed_Data[[#This Row],[Created]],_xlfn._TRO_TRAILING('Fees by date'!$C$4:$C$1001),_xlfn._TRO_TRAILING('Fees by date'!$D$4:D$1001)),"")*Transformed_Data[[#This Row],[Stripe fee Allocation %]]</f>
        <v>-2.9251106766727628</v>
      </c>
      <c r="E326" s="20">
        <f>DATEVALUE(SUBSTITUTE(_xlfn.TEXTAFTER(Transformed_Data[[#This Row],[TabName]], " ", -3), " ", ", ", 2))</f>
        <v>45909</v>
      </c>
      <c r="F326" t="s">
        <v>1137</v>
      </c>
      <c r="G326" t="s">
        <v>1880</v>
      </c>
      <c r="H326" t="s">
        <v>19</v>
      </c>
      <c r="I326" t="s">
        <v>1392</v>
      </c>
      <c r="J326" s="1">
        <v>45905</v>
      </c>
      <c r="K326" t="s">
        <v>1393</v>
      </c>
      <c r="L326">
        <v>585</v>
      </c>
      <c r="M326">
        <v>585</v>
      </c>
      <c r="N326">
        <v>17.27</v>
      </c>
      <c r="O326">
        <v>567.73</v>
      </c>
      <c r="P326" t="s">
        <v>2202</v>
      </c>
      <c r="Q326" t="s">
        <v>2203</v>
      </c>
      <c r="R326" t="s">
        <v>2204</v>
      </c>
      <c r="S326" t="s">
        <v>2286</v>
      </c>
    </row>
    <row r="327" spans="3:19" x14ac:dyDescent="0.45">
      <c r="C327" s="5">
        <f>Transformed_Data[[#This Row],[Amount]]/SUMIFS(Transformed_Data[Amount],Transformed_Data[Created],Transformed_Data[[#This Row],[Created]])</f>
        <v>1.5135271488932333E-2</v>
      </c>
      <c r="D327" s="19" cm="1">
        <f t="array" ref="D327">IFERROR(_xlfn.XLOOKUP(Transformed_Data[[#This Row],[Created]],_xlfn._TRO_TRAILING('Fees by date'!$C$4:$C$1001),_xlfn._TRO_TRAILING('Fees by date'!$D$4:D$1001)),"")*Transformed_Data[[#This Row],[Stripe fee Allocation %]]</f>
        <v>-6.0002270290723336</v>
      </c>
      <c r="E327" s="20">
        <f>DATEVALUE(SUBSTITUTE(_xlfn.TEXTAFTER(Transformed_Data[[#This Row],[TabName]], " ", -3), " ", ", ", 2))</f>
        <v>45909</v>
      </c>
      <c r="F327" t="s">
        <v>1137</v>
      </c>
      <c r="G327" t="s">
        <v>1880</v>
      </c>
      <c r="H327" t="s">
        <v>19</v>
      </c>
      <c r="I327" t="s">
        <v>1394</v>
      </c>
      <c r="J327" s="1">
        <v>45905</v>
      </c>
      <c r="K327" t="s">
        <v>1395</v>
      </c>
      <c r="L327">
        <v>1200</v>
      </c>
      <c r="M327">
        <v>1200</v>
      </c>
      <c r="N327">
        <v>35.1</v>
      </c>
      <c r="O327">
        <v>1164.9000000000001</v>
      </c>
      <c r="P327" t="s">
        <v>2160</v>
      </c>
      <c r="Q327" t="s">
        <v>2161</v>
      </c>
      <c r="R327" t="s">
        <v>2162</v>
      </c>
      <c r="S327" t="s">
        <v>2290</v>
      </c>
    </row>
    <row r="328" spans="3:19" x14ac:dyDescent="0.45">
      <c r="C328" s="5">
        <f>Transformed_Data[[#This Row],[Amount]]/SUMIFS(Transformed_Data[Amount],Transformed_Data[Created],Transformed_Data[[#This Row],[Created]])</f>
        <v>7.630699375670051E-3</v>
      </c>
      <c r="D328" s="19" cm="1">
        <f t="array" ref="D328">IFERROR(_xlfn.XLOOKUP(Transformed_Data[[#This Row],[Created]],_xlfn._TRO_TRAILING('Fees by date'!$C$4:$C$1001),_xlfn._TRO_TRAILING('Fees by date'!$D$4:D$1001)),"")*Transformed_Data[[#This Row],[Stripe fee Allocation %]]</f>
        <v>-3.0251144604906348</v>
      </c>
      <c r="E328" s="20">
        <f>DATEVALUE(SUBSTITUTE(_xlfn.TEXTAFTER(Transformed_Data[[#This Row],[TabName]], " ", -3), " ", ", ", 2))</f>
        <v>45909</v>
      </c>
      <c r="F328" t="s">
        <v>1137</v>
      </c>
      <c r="G328" t="s">
        <v>1880</v>
      </c>
      <c r="H328" t="s">
        <v>19</v>
      </c>
      <c r="I328" t="s">
        <v>248</v>
      </c>
      <c r="J328" s="1">
        <v>45905</v>
      </c>
      <c r="K328" t="s">
        <v>249</v>
      </c>
      <c r="L328">
        <v>605</v>
      </c>
      <c r="M328">
        <v>605</v>
      </c>
      <c r="N328">
        <v>17.850000000000001</v>
      </c>
      <c r="O328">
        <v>587.15</v>
      </c>
      <c r="P328" t="s">
        <v>2099</v>
      </c>
      <c r="Q328" t="s">
        <v>2100</v>
      </c>
      <c r="R328" t="s">
        <v>2101</v>
      </c>
      <c r="S328" t="s">
        <v>2018</v>
      </c>
    </row>
    <row r="329" spans="3:19" x14ac:dyDescent="0.45">
      <c r="C329" s="5">
        <f>Transformed_Data[[#This Row],[Amount]]/SUMIFS(Transformed_Data[Amount],Transformed_Data[Created],Transformed_Data[[#This Row],[Created]])</f>
        <v>4.6667087090874693E-2</v>
      </c>
      <c r="D329" s="19" cm="1">
        <f t="array" ref="D329">IFERROR(_xlfn.XLOOKUP(Transformed_Data[[#This Row],[Created]],_xlfn._TRO_TRAILING('Fees by date'!$C$4:$C$1001),_xlfn._TRO_TRAILING('Fees by date'!$D$4:D$1001)),"")*Transformed_Data[[#This Row],[Stripe fee Allocation %]]</f>
        <v>-18.500700006306364</v>
      </c>
      <c r="E329" s="20">
        <f>DATEVALUE(SUBSTITUTE(_xlfn.TEXTAFTER(Transformed_Data[[#This Row],[TabName]], " ", -3), " ", ", ", 2))</f>
        <v>45909</v>
      </c>
      <c r="F329" t="s">
        <v>1137</v>
      </c>
      <c r="G329" t="s">
        <v>1880</v>
      </c>
      <c r="H329" t="s">
        <v>19</v>
      </c>
      <c r="I329" t="s">
        <v>1396</v>
      </c>
      <c r="J329" s="1">
        <v>45905</v>
      </c>
      <c r="K329" t="s">
        <v>1397</v>
      </c>
      <c r="L329">
        <v>3700</v>
      </c>
      <c r="M329">
        <v>3700</v>
      </c>
      <c r="N329">
        <v>107.6</v>
      </c>
      <c r="O329">
        <v>3592.4</v>
      </c>
      <c r="P329" t="s">
        <v>2488</v>
      </c>
      <c r="Q329" t="s">
        <v>2489</v>
      </c>
      <c r="R329" t="s">
        <v>2490</v>
      </c>
      <c r="S329" t="s">
        <v>2294</v>
      </c>
    </row>
    <row r="330" spans="3:19" x14ac:dyDescent="0.45">
      <c r="C330" s="5">
        <f>Transformed_Data[[#This Row],[Amount]]/SUMIFS(Transformed_Data[Amount],Transformed_Data[Created],Transformed_Data[[#This Row],[Created]])</f>
        <v>0.45153559941981458</v>
      </c>
      <c r="D330" s="19" cm="1">
        <f t="array" ref="D330">IFERROR(_xlfn.XLOOKUP(Transformed_Data[[#This Row],[Created]],_xlfn._TRO_TRAILING('Fees by date'!$C$4:$C$1001),_xlfn._TRO_TRAILING('Fees by date'!$D$4:D$1001)),"")*Transformed_Data[[#This Row],[Stripe fee Allocation %]]</f>
        <v>-179.00677303399129</v>
      </c>
      <c r="E330" s="20">
        <f>DATEVALUE(SUBSTITUTE(_xlfn.TEXTAFTER(Transformed_Data[[#This Row],[TabName]], " ", -3), " ", ", ", 2))</f>
        <v>45909</v>
      </c>
      <c r="F330" t="s">
        <v>1137</v>
      </c>
      <c r="G330" t="s">
        <v>1880</v>
      </c>
      <c r="H330" t="s">
        <v>19</v>
      </c>
      <c r="I330" t="s">
        <v>1398</v>
      </c>
      <c r="J330" s="1">
        <v>45905</v>
      </c>
      <c r="K330" t="s">
        <v>1399</v>
      </c>
      <c r="L330">
        <v>35800</v>
      </c>
      <c r="M330">
        <v>35800</v>
      </c>
      <c r="N330">
        <v>1038.5</v>
      </c>
      <c r="O330">
        <v>34761.5</v>
      </c>
      <c r="P330" t="s">
        <v>2491</v>
      </c>
      <c r="Q330" t="s">
        <v>2492</v>
      </c>
      <c r="R330" t="s">
        <v>2493</v>
      </c>
      <c r="S330" t="s">
        <v>2295</v>
      </c>
    </row>
    <row r="331" spans="3:19" x14ac:dyDescent="0.45">
      <c r="C331" s="5">
        <f>Transformed_Data[[#This Row],[Amount]]/SUMIFS(Transformed_Data[Amount],Transformed_Data[Created],Transformed_Data[[#This Row],[Created]])</f>
        <v>0.15135271488932334</v>
      </c>
      <c r="D331" s="19" cm="1">
        <f t="array" ref="D331">IFERROR(_xlfn.XLOOKUP(Transformed_Data[[#This Row],[Created]],_xlfn._TRO_TRAILING('Fees by date'!$C$4:$C$1001),_xlfn._TRO_TRAILING('Fees by date'!$D$4:D$1001)),"")*Transformed_Data[[#This Row],[Stripe fee Allocation %]]</f>
        <v>-60.002270290723345</v>
      </c>
      <c r="E331" s="20">
        <f>DATEVALUE(SUBSTITUTE(_xlfn.TEXTAFTER(Transformed_Data[[#This Row],[TabName]], " ", -3), " ", ", ", 2))</f>
        <v>45909</v>
      </c>
      <c r="F331" t="s">
        <v>1137</v>
      </c>
      <c r="G331" t="s">
        <v>1880</v>
      </c>
      <c r="H331" t="s">
        <v>19</v>
      </c>
      <c r="I331" t="s">
        <v>1400</v>
      </c>
      <c r="J331" s="1">
        <v>45905</v>
      </c>
      <c r="K331" t="s">
        <v>1401</v>
      </c>
      <c r="L331">
        <v>12000</v>
      </c>
      <c r="M331">
        <v>12000</v>
      </c>
      <c r="N331">
        <v>348.3</v>
      </c>
      <c r="O331">
        <v>11651.7</v>
      </c>
      <c r="P331" t="s">
        <v>2494</v>
      </c>
      <c r="Q331" t="s">
        <v>2495</v>
      </c>
      <c r="R331" t="s">
        <v>2496</v>
      </c>
      <c r="S331" t="s">
        <v>2044</v>
      </c>
    </row>
    <row r="332" spans="3:19" x14ac:dyDescent="0.45">
      <c r="C332" s="5">
        <f>Transformed_Data[[#This Row],[Amount]]/SUMIFS(Transformed_Data[Amount],Transformed_Data[Created],Transformed_Data[[#This Row],[Created]])</f>
        <v>0.14731664249227472</v>
      </c>
      <c r="D332" s="19" cm="1">
        <f t="array" ref="D332">IFERROR(_xlfn.XLOOKUP(Transformed_Data[[#This Row],[Created]],_xlfn._TRO_TRAILING('Fees by date'!$C$4:$C$1001),_xlfn._TRO_TRAILING('Fees by date'!$D$4:D$1001)),"")*Transformed_Data[[#This Row],[Stripe fee Allocation %]]</f>
        <v>-58.402209749637386</v>
      </c>
      <c r="E332" s="20">
        <f>DATEVALUE(SUBSTITUTE(_xlfn.TEXTAFTER(Transformed_Data[[#This Row],[TabName]], " ", -3), " ", ", ", 2))</f>
        <v>45909</v>
      </c>
      <c r="F332" t="s">
        <v>1137</v>
      </c>
      <c r="G332" t="s">
        <v>1880</v>
      </c>
      <c r="H332" t="s">
        <v>19</v>
      </c>
      <c r="I332" t="s">
        <v>1402</v>
      </c>
      <c r="J332" s="1">
        <v>45905</v>
      </c>
      <c r="K332" t="s">
        <v>1403</v>
      </c>
      <c r="L332">
        <v>11680</v>
      </c>
      <c r="M332">
        <v>11680</v>
      </c>
      <c r="N332">
        <v>339.02</v>
      </c>
      <c r="O332">
        <v>11340.98</v>
      </c>
      <c r="P332" t="s">
        <v>2494</v>
      </c>
      <c r="Q332" t="s">
        <v>2495</v>
      </c>
      <c r="R332" t="s">
        <v>2496</v>
      </c>
      <c r="S332" t="s">
        <v>2299</v>
      </c>
    </row>
    <row r="333" spans="3:19" x14ac:dyDescent="0.45">
      <c r="C333" s="5">
        <f>Transformed_Data[[#This Row],[Amount]]/SUMIFS(Transformed_Data[Amount],Transformed_Data[Created],Transformed_Data[[#This Row],[Created]])</f>
        <v>0.17153307687456643</v>
      </c>
      <c r="D333" s="19" cm="1">
        <f t="array" ref="D333">IFERROR(_xlfn.XLOOKUP(Transformed_Data[[#This Row],[Created]],_xlfn._TRO_TRAILING('Fees by date'!$C$4:$C$1001),_xlfn._TRO_TRAILING('Fees by date'!$D$4:D$1001)),"")*Transformed_Data[[#This Row],[Stripe fee Allocation %]]</f>
        <v>-68.00257299615312</v>
      </c>
      <c r="E333" s="20">
        <f>DATEVALUE(SUBSTITUTE(_xlfn.TEXTAFTER(Transformed_Data[[#This Row],[TabName]], " ", -3), " ", ", ", 2))</f>
        <v>45909</v>
      </c>
      <c r="F333" t="s">
        <v>1137</v>
      </c>
      <c r="G333" t="s">
        <v>1880</v>
      </c>
      <c r="H333" t="s">
        <v>19</v>
      </c>
      <c r="I333" t="s">
        <v>1410</v>
      </c>
      <c r="J333" s="1">
        <v>45905</v>
      </c>
      <c r="K333" t="s">
        <v>1411</v>
      </c>
      <c r="L333">
        <v>13600</v>
      </c>
      <c r="M333">
        <v>13600</v>
      </c>
      <c r="N333">
        <v>8</v>
      </c>
      <c r="O333">
        <v>13592</v>
      </c>
      <c r="P333" t="s">
        <v>2497</v>
      </c>
      <c r="Q333" t="s">
        <v>2498</v>
      </c>
      <c r="R333" t="s">
        <v>2499</v>
      </c>
      <c r="S333" t="s">
        <v>2313</v>
      </c>
    </row>
    <row r="334" spans="3:19" x14ac:dyDescent="0.45">
      <c r="C334" s="5">
        <f>Transformed_Data[[#This Row],[Amount]]/SUMIFS(Transformed_Data[Amount],Transformed_Data[Created],Transformed_Data[[#This Row],[Created]])</f>
        <v>0.15402001937358734</v>
      </c>
      <c r="D334" s="19" cm="1">
        <f t="array" ref="D334">IFERROR(_xlfn.XLOOKUP(Transformed_Data[[#This Row],[Created]],_xlfn._TRO_TRAILING('Fees by date'!$C$4:$C$1001),_xlfn._TRO_TRAILING('Fees by date'!$D$4:D$1001)),"")*Transformed_Data[[#This Row],[Stripe fee Allocation %]]</f>
        <v>-11.155670003228932</v>
      </c>
      <c r="E334" s="20">
        <f>DATEVALUE(SUBSTITUTE(_xlfn.TEXTAFTER(Transformed_Data[[#This Row],[TabName]], " ", -3), " ", ", ", 2))</f>
        <v>45916</v>
      </c>
      <c r="F334" t="s">
        <v>1137</v>
      </c>
      <c r="G334" t="s">
        <v>1879</v>
      </c>
      <c r="H334" t="s">
        <v>19</v>
      </c>
      <c r="I334" t="s">
        <v>1328</v>
      </c>
      <c r="J334" s="1">
        <v>45908</v>
      </c>
      <c r="K334" t="s">
        <v>1329</v>
      </c>
      <c r="L334">
        <v>2385</v>
      </c>
      <c r="M334">
        <v>2385</v>
      </c>
      <c r="N334">
        <v>69.47</v>
      </c>
      <c r="O334">
        <v>2315.5300000000002</v>
      </c>
      <c r="P334" t="s">
        <v>2500</v>
      </c>
      <c r="Q334" t="s">
        <v>2501</v>
      </c>
      <c r="R334" t="s">
        <v>2329</v>
      </c>
      <c r="S334" t="s">
        <v>2330</v>
      </c>
    </row>
    <row r="335" spans="3:19" x14ac:dyDescent="0.45">
      <c r="C335" s="5">
        <f>Transformed_Data[[#This Row],[Amount]]/SUMIFS(Transformed_Data[Amount],Transformed_Data[Created],Transformed_Data[[#This Row],[Created]])</f>
        <v>0.77494349370358406</v>
      </c>
      <c r="D335" s="19" cm="1">
        <f t="array" ref="D335">IFERROR(_xlfn.XLOOKUP(Transformed_Data[[#This Row],[Created]],_xlfn._TRO_TRAILING('Fees by date'!$C$4:$C$1001),_xlfn._TRO_TRAILING('Fees by date'!$D$4:D$1001)),"")*Transformed_Data[[#This Row],[Stripe fee Allocation %]]</f>
        <v>-56.129157248950598</v>
      </c>
      <c r="E335" s="20">
        <f>DATEVALUE(SUBSTITUTE(_xlfn.TEXTAFTER(Transformed_Data[[#This Row],[TabName]], " ", -3), " ", ", ", 2))</f>
        <v>45916</v>
      </c>
      <c r="F335" t="s">
        <v>1137</v>
      </c>
      <c r="G335" t="s">
        <v>1879</v>
      </c>
      <c r="H335" t="s">
        <v>19</v>
      </c>
      <c r="I335" t="s">
        <v>1330</v>
      </c>
      <c r="J335" s="1">
        <v>45908</v>
      </c>
      <c r="K335" t="s">
        <v>1331</v>
      </c>
      <c r="L335">
        <v>12000</v>
      </c>
      <c r="M335">
        <v>12000</v>
      </c>
      <c r="N335">
        <v>348.3</v>
      </c>
      <c r="O335">
        <v>11651.7</v>
      </c>
      <c r="P335" t="s">
        <v>2133</v>
      </c>
      <c r="Q335" t="s">
        <v>2134</v>
      </c>
      <c r="R335" t="s">
        <v>2329</v>
      </c>
      <c r="S335" t="s">
        <v>2330</v>
      </c>
    </row>
    <row r="336" spans="3:19" x14ac:dyDescent="0.45">
      <c r="C336" s="5">
        <f>Transformed_Data[[#This Row],[Amount]]/SUMIFS(Transformed_Data[Amount],Transformed_Data[Created],Transformed_Data[[#This Row],[Created]])</f>
        <v>6.4578624475298673E-3</v>
      </c>
      <c r="D336" s="19" cm="1">
        <f t="array" ref="D336">IFERROR(_xlfn.XLOOKUP(Transformed_Data[[#This Row],[Created]],_xlfn._TRO_TRAILING('Fees by date'!$C$4:$C$1001),_xlfn._TRO_TRAILING('Fees by date'!$D$4:D$1001)),"")*Transformed_Data[[#This Row],[Stripe fee Allocation %]]</f>
        <v>-0.46774297707458834</v>
      </c>
      <c r="E336" s="20">
        <f>DATEVALUE(SUBSTITUTE(_xlfn.TEXTAFTER(Transformed_Data[[#This Row],[TabName]], " ", -3), " ", ", ", 2))</f>
        <v>45916</v>
      </c>
      <c r="F336" t="s">
        <v>1137</v>
      </c>
      <c r="G336" t="s">
        <v>1879</v>
      </c>
      <c r="H336" t="s">
        <v>19</v>
      </c>
      <c r="I336" t="s">
        <v>1332</v>
      </c>
      <c r="J336" s="1">
        <v>45908</v>
      </c>
      <c r="K336" t="s">
        <v>1333</v>
      </c>
      <c r="L336">
        <v>100</v>
      </c>
      <c r="M336">
        <v>100</v>
      </c>
      <c r="N336">
        <v>4.7</v>
      </c>
      <c r="O336">
        <v>95.3</v>
      </c>
      <c r="P336" t="s">
        <v>2083</v>
      </c>
      <c r="Q336" t="s">
        <v>2401</v>
      </c>
      <c r="R336" t="s">
        <v>1974</v>
      </c>
      <c r="S336" t="s">
        <v>2331</v>
      </c>
    </row>
    <row r="337" spans="3:22" x14ac:dyDescent="0.45">
      <c r="C337" s="5">
        <f>Transformed_Data[[#This Row],[Amount]]/SUMIFS(Transformed_Data[Amount],Transformed_Data[Created],Transformed_Data[[#This Row],[Created]])</f>
        <v>6.4578624475298677E-2</v>
      </c>
      <c r="D337" s="19" cm="1">
        <f t="array" ref="D337">IFERROR(_xlfn.XLOOKUP(Transformed_Data[[#This Row],[Created]],_xlfn._TRO_TRAILING('Fees by date'!$C$4:$C$1001),_xlfn._TRO_TRAILING('Fees by date'!$D$4:D$1001)),"")*Transformed_Data[[#This Row],[Stripe fee Allocation %]]</f>
        <v>-4.6774297707458832</v>
      </c>
      <c r="E337" s="20">
        <f>DATEVALUE(SUBSTITUTE(_xlfn.TEXTAFTER(Transformed_Data[[#This Row],[TabName]], " ", -3), " ", ", ", 2))</f>
        <v>45916</v>
      </c>
      <c r="F337" t="s">
        <v>1137</v>
      </c>
      <c r="G337" t="s">
        <v>1879</v>
      </c>
      <c r="H337" t="s">
        <v>19</v>
      </c>
      <c r="I337" t="s">
        <v>1334</v>
      </c>
      <c r="J337" s="1">
        <v>45908</v>
      </c>
      <c r="K337" t="s">
        <v>153</v>
      </c>
      <c r="L337">
        <v>1000</v>
      </c>
      <c r="M337">
        <v>1000</v>
      </c>
      <c r="N337">
        <v>29.3</v>
      </c>
      <c r="O337">
        <v>970.7</v>
      </c>
      <c r="P337" t="s">
        <v>2502</v>
      </c>
      <c r="Q337" t="s">
        <v>2503</v>
      </c>
      <c r="R337" t="s">
        <v>2182</v>
      </c>
      <c r="S337" t="s">
        <v>2332</v>
      </c>
    </row>
    <row r="338" spans="3:22" x14ac:dyDescent="0.45">
      <c r="C338" s="5">
        <f>Transformed_Data[[#This Row],[Amount]]/SUMIFS(Transformed_Data[Amount],Transformed_Data[Created],Transformed_Data[[#This Row],[Created]])</f>
        <v>1</v>
      </c>
      <c r="D338" s="19" cm="1">
        <f t="array" ref="D338">IFERROR(_xlfn.XLOOKUP(Transformed_Data[[#This Row],[Created]],_xlfn._TRO_TRAILING('Fees by date'!$C$4:$C$1001),_xlfn._TRO_TRAILING('Fees by date'!$D$4:D$1001)),"")*Transformed_Data[[#This Row],[Stripe fee Allocation %]]</f>
        <v>-296.5</v>
      </c>
      <c r="E338" s="20">
        <f>DATEVALUE(SUBSTITUTE(_xlfn.TEXTAFTER(Transformed_Data[[#This Row],[TabName]], " ", -3), " ", ", ", 2))</f>
        <v>45916</v>
      </c>
      <c r="F338" t="s">
        <v>1137</v>
      </c>
      <c r="G338" t="s">
        <v>1879</v>
      </c>
      <c r="H338" t="s">
        <v>19</v>
      </c>
      <c r="I338" t="s">
        <v>1335</v>
      </c>
      <c r="J338" s="1">
        <v>45909</v>
      </c>
      <c r="K338" t="s">
        <v>1336</v>
      </c>
      <c r="L338">
        <v>59300</v>
      </c>
      <c r="M338">
        <v>59300</v>
      </c>
      <c r="N338">
        <v>1720</v>
      </c>
      <c r="O338">
        <v>57580</v>
      </c>
      <c r="P338" t="s">
        <v>2504</v>
      </c>
      <c r="Q338" t="s">
        <v>2505</v>
      </c>
      <c r="R338" t="s">
        <v>2335</v>
      </c>
      <c r="S338" t="s">
        <v>2336</v>
      </c>
    </row>
    <row r="339" spans="3:22" x14ac:dyDescent="0.45">
      <c r="C339" s="5">
        <f>Transformed_Data[[#This Row],[Amount]]/SUMIFS(Transformed_Data[Amount],Transformed_Data[Created],Transformed_Data[[#This Row],[Created]])</f>
        <v>2.3250254771460564E-2</v>
      </c>
      <c r="D339" s="19" cm="1">
        <f t="array" ref="D339">IFERROR(_xlfn.XLOOKUP(Transformed_Data[[#This Row],[Created]],_xlfn._TRO_TRAILING('Fees by date'!$C$4:$C$1001),_xlfn._TRO_TRAILING('Fees by date'!$D$4:D$1001)),"")*Transformed_Data[[#This Row],[Stripe fee Allocation %]]</f>
        <v>-9.2401162512738573</v>
      </c>
      <c r="E339" s="20">
        <f>DATEVALUE(SUBSTITUTE(_xlfn.TEXTAFTER(Transformed_Data[[#This Row],[TabName]], " ", -3), " ", ", ", 2))</f>
        <v>45916</v>
      </c>
      <c r="F339" t="s">
        <v>1137</v>
      </c>
      <c r="G339" t="s">
        <v>1879</v>
      </c>
      <c r="H339" t="s">
        <v>19</v>
      </c>
      <c r="I339" t="s">
        <v>1337</v>
      </c>
      <c r="J339" s="1">
        <v>45910</v>
      </c>
      <c r="K339" t="s">
        <v>1338</v>
      </c>
      <c r="L339">
        <v>1848</v>
      </c>
      <c r="M339">
        <v>1848</v>
      </c>
      <c r="N339">
        <v>53.89</v>
      </c>
      <c r="O339">
        <v>1794.11</v>
      </c>
      <c r="P339" t="s">
        <v>2506</v>
      </c>
      <c r="Q339" t="s">
        <v>2507</v>
      </c>
      <c r="R339" t="s">
        <v>2339</v>
      </c>
      <c r="S339" t="s">
        <v>2340</v>
      </c>
    </row>
    <row r="340" spans="3:22" x14ac:dyDescent="0.45">
      <c r="C340" s="5">
        <f>Transformed_Data[[#This Row],[Amount]]/SUMIFS(Transformed_Data[Amount],Transformed_Data[Created],Transformed_Data[[#This Row],[Created]])</f>
        <v>0.97674974522853941</v>
      </c>
      <c r="D340" s="19" cm="1">
        <f t="array" ref="D340">IFERROR(_xlfn.XLOOKUP(Transformed_Data[[#This Row],[Created]],_xlfn._TRO_TRAILING('Fees by date'!$C$4:$C$1001),_xlfn._TRO_TRAILING('Fees by date'!$D$4:D$1001)),"")*Transformed_Data[[#This Row],[Stripe fee Allocation %]]</f>
        <v>-388.17988374872613</v>
      </c>
      <c r="E340" s="20">
        <f>DATEVALUE(SUBSTITUTE(_xlfn.TEXTAFTER(Transformed_Data[[#This Row],[TabName]], " ", -3), " ", ", ", 2))</f>
        <v>45916</v>
      </c>
      <c r="F340" t="s">
        <v>1137</v>
      </c>
      <c r="G340" t="s">
        <v>1879</v>
      </c>
      <c r="H340" t="s">
        <v>19</v>
      </c>
      <c r="I340" t="s">
        <v>1339</v>
      </c>
      <c r="J340" s="1">
        <v>45910</v>
      </c>
      <c r="K340" t="s">
        <v>1340</v>
      </c>
      <c r="L340">
        <v>77635</v>
      </c>
      <c r="M340">
        <v>77635</v>
      </c>
      <c r="N340">
        <v>2251.7199999999998</v>
      </c>
      <c r="O340">
        <v>75383.28</v>
      </c>
      <c r="P340" t="s">
        <v>2508</v>
      </c>
      <c r="Q340" t="s">
        <v>2509</v>
      </c>
      <c r="R340" t="s">
        <v>2347</v>
      </c>
      <c r="S340" t="s">
        <v>2348</v>
      </c>
    </row>
    <row r="341" spans="3:22" x14ac:dyDescent="0.45">
      <c r="C341" s="5">
        <f>Transformed_Data[[#This Row],[Amount]]/SUMIFS(Transformed_Data[Amount],Transformed_Data[Created],Transformed_Data[[#This Row],[Created]])</f>
        <v>1</v>
      </c>
      <c r="D341" s="19" cm="1">
        <f t="array" ref="D341">IFERROR(_xlfn.XLOOKUP(Transformed_Data[[#This Row],[Created]],_xlfn._TRO_TRAILING('Fees by date'!$C$4:$C$1001),_xlfn._TRO_TRAILING('Fees by date'!$D$4:D$1001)),"")*Transformed_Data[[#This Row],[Stripe fee Allocation %]]</f>
        <v>-1.43</v>
      </c>
      <c r="E341" s="20">
        <f>DATEVALUE(SUBSTITUTE(_xlfn.TEXTAFTER(Transformed_Data[[#This Row],[TabName]], " ", -3), " ", ", ", 2))</f>
        <v>45916</v>
      </c>
      <c r="F341" t="s">
        <v>1137</v>
      </c>
      <c r="G341" t="s">
        <v>1879</v>
      </c>
      <c r="H341" t="s">
        <v>19</v>
      </c>
      <c r="I341" t="s">
        <v>1341</v>
      </c>
      <c r="J341" s="1">
        <v>45911</v>
      </c>
      <c r="K341" t="s">
        <v>1342</v>
      </c>
      <c r="L341">
        <v>285</v>
      </c>
      <c r="M341">
        <v>285</v>
      </c>
      <c r="N341">
        <v>8.57</v>
      </c>
      <c r="O341">
        <v>276.43</v>
      </c>
      <c r="P341" t="s">
        <v>2167</v>
      </c>
      <c r="Q341" t="s">
        <v>2168</v>
      </c>
      <c r="R341" t="s">
        <v>2351</v>
      </c>
      <c r="S341" t="s">
        <v>2352</v>
      </c>
    </row>
    <row r="342" spans="3:22" x14ac:dyDescent="0.45">
      <c r="C342" s="5">
        <f>Transformed_Data[[#This Row],[Amount]]/SUMIFS(Transformed_Data[Amount],Transformed_Data[Created],Transformed_Data[[#This Row],[Created]])</f>
        <v>1.0800196367206676E-2</v>
      </c>
      <c r="D342" s="19" cm="1">
        <f t="array" ref="D342">IFERROR(_xlfn.XLOOKUP(Transformed_Data[[#This Row],[Created]],_xlfn._TRO_TRAILING('Fees by date'!$C$4:$C$1001),_xlfn._TRO_TRAILING('Fees by date'!$D$4:D$1001)),"")*Transformed_Data[[#This Row],[Stripe fee Allocation %]]</f>
        <v>-5.5</v>
      </c>
      <c r="E342" s="20">
        <f>DATEVALUE(SUBSTITUTE(_xlfn.TEXTAFTER(Transformed_Data[[#This Row],[TabName]], " ", -3), " ", ", ", 2))</f>
        <v>45916</v>
      </c>
      <c r="F342" t="s">
        <v>1137</v>
      </c>
      <c r="G342" t="s">
        <v>1879</v>
      </c>
      <c r="H342" t="s">
        <v>19</v>
      </c>
      <c r="I342" t="s">
        <v>1343</v>
      </c>
      <c r="J342" s="1">
        <v>45912</v>
      </c>
      <c r="K342" t="s">
        <v>1344</v>
      </c>
      <c r="L342">
        <v>1100</v>
      </c>
      <c r="M342">
        <v>1100</v>
      </c>
      <c r="N342">
        <v>32.200000000000003</v>
      </c>
      <c r="O342">
        <v>1067.8</v>
      </c>
      <c r="P342" t="s">
        <v>2198</v>
      </c>
      <c r="Q342" t="s">
        <v>2199</v>
      </c>
      <c r="R342" t="s">
        <v>2204</v>
      </c>
      <c r="S342" t="s">
        <v>2205</v>
      </c>
    </row>
    <row r="343" spans="3:22" x14ac:dyDescent="0.45">
      <c r="C343" s="5">
        <f>Transformed_Data[[#This Row],[Amount]]/SUMIFS(Transformed_Data[Amount],Transformed_Data[Created],Transformed_Data[[#This Row],[Created]])</f>
        <v>0.38389788905252825</v>
      </c>
      <c r="D343" s="19" cm="1">
        <f t="array" ref="D343">IFERROR(_xlfn.XLOOKUP(Transformed_Data[[#This Row],[Created]],_xlfn._TRO_TRAILING('Fees by date'!$C$4:$C$1001),_xlfn._TRO_TRAILING('Fees by date'!$D$4:D$1001)),"")*Transformed_Data[[#This Row],[Stripe fee Allocation %]]</f>
        <v>-195.5</v>
      </c>
      <c r="E343" s="20">
        <f>DATEVALUE(SUBSTITUTE(_xlfn.TEXTAFTER(Transformed_Data[[#This Row],[TabName]], " ", -3), " ", ", ", 2))</f>
        <v>45916</v>
      </c>
      <c r="F343" t="s">
        <v>1137</v>
      </c>
      <c r="G343" t="s">
        <v>1879</v>
      </c>
      <c r="H343" t="s">
        <v>19</v>
      </c>
      <c r="I343" t="s">
        <v>1345</v>
      </c>
      <c r="J343" s="1">
        <v>45912</v>
      </c>
      <c r="K343" t="s">
        <v>1346</v>
      </c>
      <c r="L343">
        <v>39100</v>
      </c>
      <c r="M343">
        <v>39100</v>
      </c>
      <c r="N343">
        <v>1720.7</v>
      </c>
      <c r="O343">
        <v>37379.300000000003</v>
      </c>
      <c r="P343" t="s">
        <v>2510</v>
      </c>
      <c r="Q343" t="s">
        <v>2511</v>
      </c>
      <c r="R343" t="s">
        <v>2359</v>
      </c>
      <c r="S343" t="s">
        <v>2360</v>
      </c>
    </row>
    <row r="344" spans="3:22" x14ac:dyDescent="0.45">
      <c r="C344" s="5">
        <f>Transformed_Data[[#This Row],[Amount]]/SUMIFS(Transformed_Data[Amount],Transformed_Data[Created],Transformed_Data[[#This Row],[Created]])</f>
        <v>0.16347569955817379</v>
      </c>
      <c r="D344" s="19" cm="1">
        <f t="array" ref="D344">IFERROR(_xlfn.XLOOKUP(Transformed_Data[[#This Row],[Created]],_xlfn._TRO_TRAILING('Fees by date'!$C$4:$C$1001),_xlfn._TRO_TRAILING('Fees by date'!$D$4:D$1001)),"")*Transformed_Data[[#This Row],[Stripe fee Allocation %]]</f>
        <v>-83.25</v>
      </c>
      <c r="E344" s="20">
        <f>DATEVALUE(SUBSTITUTE(_xlfn.TEXTAFTER(Transformed_Data[[#This Row],[TabName]], " ", -3), " ", ", ", 2))</f>
        <v>45916</v>
      </c>
      <c r="F344" t="s">
        <v>1137</v>
      </c>
      <c r="G344" t="s">
        <v>1879</v>
      </c>
      <c r="H344" t="s">
        <v>19</v>
      </c>
      <c r="I344" t="s">
        <v>1347</v>
      </c>
      <c r="J344" s="1">
        <v>45912</v>
      </c>
      <c r="K344" t="s">
        <v>1348</v>
      </c>
      <c r="L344">
        <v>16650</v>
      </c>
      <c r="M344">
        <v>16650</v>
      </c>
      <c r="N344">
        <v>483.15</v>
      </c>
      <c r="O344">
        <v>16166.85</v>
      </c>
      <c r="P344" t="s">
        <v>2126</v>
      </c>
      <c r="Q344" t="s">
        <v>2127</v>
      </c>
      <c r="R344" t="s">
        <v>2208</v>
      </c>
      <c r="S344" t="s">
        <v>1955</v>
      </c>
    </row>
    <row r="345" spans="3:22" x14ac:dyDescent="0.45">
      <c r="C345" s="5">
        <f>Transformed_Data[[#This Row],[Amount]]/SUMIFS(Transformed_Data[Amount],Transformed_Data[Created],Transformed_Data[[#This Row],[Created]])</f>
        <v>0.4418262150220913</v>
      </c>
      <c r="D345" s="19" cm="1">
        <f t="array" ref="D345">IFERROR(_xlfn.XLOOKUP(Transformed_Data[[#This Row],[Created]],_xlfn._TRO_TRAILING('Fees by date'!$C$4:$C$1001),_xlfn._TRO_TRAILING('Fees by date'!$D$4:D$1001)),"")*Transformed_Data[[#This Row],[Stripe fee Allocation %]]</f>
        <v>-225</v>
      </c>
      <c r="E345" s="20">
        <f>DATEVALUE(SUBSTITUTE(_xlfn.TEXTAFTER(Transformed_Data[[#This Row],[TabName]], " ", -3), " ", ", ", 2))</f>
        <v>45916</v>
      </c>
      <c r="F345" t="s">
        <v>1137</v>
      </c>
      <c r="G345" t="s">
        <v>1879</v>
      </c>
      <c r="H345" t="s">
        <v>19</v>
      </c>
      <c r="I345" t="s">
        <v>1349</v>
      </c>
      <c r="J345" s="1">
        <v>45912</v>
      </c>
      <c r="K345" t="s">
        <v>1350</v>
      </c>
      <c r="L345">
        <v>45000</v>
      </c>
      <c r="M345">
        <v>45000</v>
      </c>
      <c r="N345">
        <v>1305.3</v>
      </c>
      <c r="O345">
        <v>43694.7</v>
      </c>
      <c r="P345" t="s">
        <v>2512</v>
      </c>
      <c r="Q345" t="s">
        <v>2513</v>
      </c>
      <c r="R345" t="s">
        <v>2361</v>
      </c>
      <c r="S345" t="s">
        <v>2362</v>
      </c>
    </row>
    <row r="346" spans="3:22" x14ac:dyDescent="0.45">
      <c r="C346" s="5">
        <f>Transformed_Data[[#This Row],[Amount]]/SUMIFS(Transformed_Data[Amount],Transformed_Data[Created],Transformed_Data[[#This Row],[Created]])</f>
        <v>1</v>
      </c>
      <c r="D346" s="19" cm="1">
        <f t="array" ref="D346">IFERROR(_xlfn.XLOOKUP(Transformed_Data[[#This Row],[Created]],_xlfn._TRO_TRAILING('Fees by date'!$C$4:$C$1001),_xlfn._TRO_TRAILING('Fees by date'!$D$4:D$1001)),"")*Transformed_Data[[#This Row],[Stripe fee Allocation %]]</f>
        <v>-60.4</v>
      </c>
      <c r="E346" s="20">
        <f>DATEVALUE(SUBSTITUTE(_xlfn.TEXTAFTER(Transformed_Data[[#This Row],[TabName]], " ", -3), " ", ", ", 2))</f>
        <v>45923</v>
      </c>
      <c r="F346" t="s">
        <v>1137</v>
      </c>
      <c r="G346" t="s">
        <v>1878</v>
      </c>
      <c r="H346" t="s">
        <v>19</v>
      </c>
      <c r="I346" t="s">
        <v>1248</v>
      </c>
      <c r="J346" s="1">
        <v>45913</v>
      </c>
      <c r="K346" t="s">
        <v>1249</v>
      </c>
      <c r="L346">
        <v>12080</v>
      </c>
      <c r="M346">
        <v>12080</v>
      </c>
      <c r="N346">
        <v>350.62</v>
      </c>
      <c r="O346">
        <v>11729.38</v>
      </c>
      <c r="P346" t="s">
        <v>1933</v>
      </c>
      <c r="Q346" t="s">
        <v>1934</v>
      </c>
      <c r="R346" t="s">
        <v>1935</v>
      </c>
      <c r="S346" t="s">
        <v>2374</v>
      </c>
    </row>
    <row r="347" spans="3:22" x14ac:dyDescent="0.45">
      <c r="C347" s="5">
        <f>Transformed_Data[[#This Row],[Amount]]/SUMIFS(Transformed_Data[Amount],Transformed_Data[Created],Transformed_Data[[#This Row],[Created]])</f>
        <v>1.0237510237510237E-2</v>
      </c>
      <c r="D347" s="19" cm="1">
        <f t="array" ref="D347">IFERROR(_xlfn.XLOOKUP(Transformed_Data[[#This Row],[Created]],_xlfn._TRO_TRAILING('Fees by date'!$C$4:$C$1001),_xlfn._TRO_TRAILING('Fees by date'!$D$4:D$1001)),"")*Transformed_Data[[#This Row],[Stripe fee Allocation %]]</f>
        <v>-5</v>
      </c>
      <c r="E347" s="20">
        <f>DATEVALUE(SUBSTITUTE(_xlfn.TEXTAFTER(Transformed_Data[[#This Row],[TabName]], " ", -3), " ", ", ", 2))</f>
        <v>45923</v>
      </c>
      <c r="F347" t="s">
        <v>1137</v>
      </c>
      <c r="G347" t="s">
        <v>1878</v>
      </c>
      <c r="H347" t="s">
        <v>19</v>
      </c>
      <c r="I347" t="s">
        <v>1250</v>
      </c>
      <c r="J347" s="1">
        <v>45915</v>
      </c>
      <c r="K347" t="s">
        <v>1251</v>
      </c>
      <c r="L347">
        <v>1000</v>
      </c>
      <c r="M347">
        <v>1000</v>
      </c>
      <c r="N347">
        <v>29.3</v>
      </c>
      <c r="O347">
        <v>970.7</v>
      </c>
      <c r="P347" t="s">
        <v>1929</v>
      </c>
      <c r="Q347" t="s">
        <v>1930</v>
      </c>
      <c r="R347" t="s">
        <v>1931</v>
      </c>
      <c r="S347" t="s">
        <v>2375</v>
      </c>
    </row>
    <row r="348" spans="3:22" x14ac:dyDescent="0.45">
      <c r="C348" s="5">
        <f>Transformed_Data[[#This Row],[Amount]]/SUMIFS(Transformed_Data[Amount],Transformed_Data[Created],Transformed_Data[[#This Row],[Created]])</f>
        <v>0.18325143325143325</v>
      </c>
      <c r="D348" s="19" cm="1">
        <f t="array" ref="D348">IFERROR(_xlfn.XLOOKUP(Transformed_Data[[#This Row],[Created]],_xlfn._TRO_TRAILING('Fees by date'!$C$4:$C$1001),_xlfn._TRO_TRAILING('Fees by date'!$D$4:D$1001)),"")*Transformed_Data[[#This Row],[Stripe fee Allocation %]]</f>
        <v>-89.5</v>
      </c>
      <c r="E348" s="20">
        <f>DATEVALUE(SUBSTITUTE(_xlfn.TEXTAFTER(Transformed_Data[[#This Row],[TabName]], " ", -3), " ", ", ", 2))</f>
        <v>45923</v>
      </c>
      <c r="F348" t="s">
        <v>1137</v>
      </c>
      <c r="G348" t="s">
        <v>1878</v>
      </c>
      <c r="H348" t="s">
        <v>19</v>
      </c>
      <c r="I348" t="s">
        <v>1252</v>
      </c>
      <c r="J348" s="1">
        <v>45915</v>
      </c>
      <c r="K348" t="s">
        <v>1253</v>
      </c>
      <c r="L348">
        <v>17900</v>
      </c>
      <c r="M348">
        <v>17900</v>
      </c>
      <c r="N348">
        <v>608.9</v>
      </c>
      <c r="O348">
        <v>17291.099999999999</v>
      </c>
      <c r="P348" t="s">
        <v>2514</v>
      </c>
      <c r="Q348" t="s">
        <v>2515</v>
      </c>
      <c r="R348" t="s">
        <v>2516</v>
      </c>
      <c r="S348" t="s">
        <v>2379</v>
      </c>
      <c r="V348" t="str" cm="1">
        <f t="array" ref="V348:V351">_xlfn._xlws.FILTER(Data[Description],Data[Fees-Date]=J347)</f>
        <v>Invoicing (2025-09-15): Invoicing Plus</v>
      </c>
    </row>
    <row r="349" spans="3:22" x14ac:dyDescent="0.45">
      <c r="C349" s="5">
        <f>Transformed_Data[[#This Row],[Amount]]/SUMIFS(Transformed_Data[Amount],Transformed_Data[Created],Transformed_Data[[#This Row],[Created]])</f>
        <v>0.21334971334971334</v>
      </c>
      <c r="D349" s="19" cm="1">
        <f t="array" ref="D349">IFERROR(_xlfn.XLOOKUP(Transformed_Data[[#This Row],[Created]],_xlfn._TRO_TRAILING('Fees by date'!$C$4:$C$1001),_xlfn._TRO_TRAILING('Fees by date'!$D$4:D$1001)),"")*Transformed_Data[[#This Row],[Stripe fee Allocation %]]</f>
        <v>-104.19999999999999</v>
      </c>
      <c r="E349" s="20">
        <f>DATEVALUE(SUBSTITUTE(_xlfn.TEXTAFTER(Transformed_Data[[#This Row],[TabName]], " ", -3), " ", ", ", 2))</f>
        <v>45923</v>
      </c>
      <c r="F349" t="s">
        <v>1137</v>
      </c>
      <c r="G349" t="s">
        <v>1878</v>
      </c>
      <c r="H349" t="s">
        <v>19</v>
      </c>
      <c r="I349" t="s">
        <v>1254</v>
      </c>
      <c r="J349" s="1">
        <v>45915</v>
      </c>
      <c r="K349" t="s">
        <v>1255</v>
      </c>
      <c r="L349">
        <v>20840</v>
      </c>
      <c r="M349">
        <v>20840</v>
      </c>
      <c r="N349">
        <v>604.66</v>
      </c>
      <c r="O349">
        <v>20235.34</v>
      </c>
      <c r="P349" t="s">
        <v>2517</v>
      </c>
      <c r="Q349" t="s">
        <v>2518</v>
      </c>
      <c r="R349" t="s">
        <v>2519</v>
      </c>
      <c r="S349" t="s">
        <v>2380</v>
      </c>
      <c r="V349" t="str">
        <v>Invoicing (2025-09-15): adjustment to Invoicing Plus</v>
      </c>
    </row>
    <row r="350" spans="3:22" x14ac:dyDescent="0.45">
      <c r="C350" s="5">
        <f>Transformed_Data[[#This Row],[Amount]]/SUMIFS(Transformed_Data[Amount],Transformed_Data[Created],Transformed_Data[[#This Row],[Created]])</f>
        <v>0.13247338247338247</v>
      </c>
      <c r="D350" s="19" cm="1">
        <f t="array" ref="D350">IFERROR(_xlfn.XLOOKUP(Transformed_Data[[#This Row],[Created]],_xlfn._TRO_TRAILING('Fees by date'!$C$4:$C$1001),_xlfn._TRO_TRAILING('Fees by date'!$D$4:D$1001)),"")*Transformed_Data[[#This Row],[Stripe fee Allocation %]]</f>
        <v>-64.7</v>
      </c>
      <c r="E350" s="20">
        <f>DATEVALUE(SUBSTITUTE(_xlfn.TEXTAFTER(Transformed_Data[[#This Row],[TabName]], " ", -3), " ", ", ", 2))</f>
        <v>45923</v>
      </c>
      <c r="F350" t="s">
        <v>1137</v>
      </c>
      <c r="G350" t="s">
        <v>1878</v>
      </c>
      <c r="H350" t="s">
        <v>19</v>
      </c>
      <c r="I350" t="s">
        <v>1256</v>
      </c>
      <c r="J350" s="1">
        <v>45915</v>
      </c>
      <c r="K350" t="s">
        <v>1257</v>
      </c>
      <c r="L350">
        <v>12940</v>
      </c>
      <c r="M350">
        <v>12940</v>
      </c>
      <c r="N350">
        <v>375.56</v>
      </c>
      <c r="O350">
        <v>12564.44</v>
      </c>
      <c r="P350" t="s">
        <v>2520</v>
      </c>
      <c r="Q350" t="s">
        <v>2521</v>
      </c>
      <c r="R350" t="s">
        <v>2522</v>
      </c>
      <c r="S350" t="s">
        <v>2366</v>
      </c>
      <c r="V350" t="str">
        <v>Invoicing (2025-09-15): adjustment to Invoicing Plus</v>
      </c>
    </row>
    <row r="351" spans="3:22" x14ac:dyDescent="0.45">
      <c r="C351" s="5">
        <f>Transformed_Data[[#This Row],[Amount]]/SUMIFS(Transformed_Data[Amount],Transformed_Data[Created],Transformed_Data[[#This Row],[Created]])</f>
        <v>0.4606879606879607</v>
      </c>
      <c r="D351" s="19" cm="1">
        <f t="array" ref="D351">IFERROR(_xlfn.XLOOKUP(Transformed_Data[[#This Row],[Created]],_xlfn._TRO_TRAILING('Fees by date'!$C$4:$C$1001),_xlfn._TRO_TRAILING('Fees by date'!$D$4:D$1001)),"")*Transformed_Data[[#This Row],[Stripe fee Allocation %]]</f>
        <v>-225</v>
      </c>
      <c r="E351" s="20">
        <f>DATEVALUE(SUBSTITUTE(_xlfn.TEXTAFTER(Transformed_Data[[#This Row],[TabName]], " ", -3), " ", ", ", 2))</f>
        <v>45923</v>
      </c>
      <c r="F351" t="s">
        <v>1137</v>
      </c>
      <c r="G351" t="s">
        <v>1878</v>
      </c>
      <c r="H351" t="s">
        <v>19</v>
      </c>
      <c r="I351" t="s">
        <v>1258</v>
      </c>
      <c r="J351" s="1">
        <v>45915</v>
      </c>
      <c r="K351" t="s">
        <v>1259</v>
      </c>
      <c r="L351">
        <v>45000</v>
      </c>
      <c r="M351">
        <v>45000</v>
      </c>
      <c r="N351">
        <v>1305.3</v>
      </c>
      <c r="O351">
        <v>43694.7</v>
      </c>
      <c r="P351" t="s">
        <v>2512</v>
      </c>
      <c r="Q351" t="s">
        <v>2513</v>
      </c>
      <c r="R351" t="s">
        <v>2523</v>
      </c>
      <c r="S351" t="s">
        <v>2366</v>
      </c>
      <c r="V351" t="str">
        <v>Invoicing (2025-09-15): adjustment to Invoicing Plus</v>
      </c>
    </row>
    <row r="352" spans="3:22" x14ac:dyDescent="0.45">
      <c r="C352" s="5">
        <f>Transformed_Data[[#This Row],[Amount]]/SUMIFS(Transformed_Data[Amount],Transformed_Data[Created],Transformed_Data[[#This Row],[Created]])</f>
        <v>3.1937855063020507E-2</v>
      </c>
      <c r="D352" s="19" cm="1">
        <f t="array" ref="D352">IFERROR(_xlfn.XLOOKUP(Transformed_Data[[#This Row],[Created]],_xlfn._TRO_TRAILING('Fees by date'!$C$4:$C$1001),_xlfn._TRO_TRAILING('Fees by date'!$D$4:D$1001)),"")*Transformed_Data[[#This Row],[Stripe fee Allocation %]]</f>
        <v>-62.740000000000009</v>
      </c>
      <c r="E352" s="20">
        <f>DATEVALUE(SUBSTITUTE(_xlfn.TEXTAFTER(Transformed_Data[[#This Row],[TabName]], " ", -3), " ", ", ", 2))</f>
        <v>45923</v>
      </c>
      <c r="F352" t="s">
        <v>1137</v>
      </c>
      <c r="G352" t="s">
        <v>1878</v>
      </c>
      <c r="H352" t="s">
        <v>19</v>
      </c>
      <c r="I352" t="s">
        <v>1260</v>
      </c>
      <c r="J352" s="1">
        <v>45916</v>
      </c>
      <c r="K352" t="s">
        <v>1261</v>
      </c>
      <c r="L352">
        <v>12548</v>
      </c>
      <c r="M352">
        <v>12548</v>
      </c>
      <c r="N352">
        <v>364.19</v>
      </c>
      <c r="O352">
        <v>12183.81</v>
      </c>
      <c r="P352" t="s">
        <v>2524</v>
      </c>
      <c r="Q352" t="s">
        <v>1976</v>
      </c>
      <c r="R352" t="s">
        <v>1977</v>
      </c>
      <c r="S352" t="s">
        <v>2388</v>
      </c>
    </row>
    <row r="353" spans="3:19" x14ac:dyDescent="0.45">
      <c r="C353" s="5">
        <f>Transformed_Data[[#This Row],[Amount]]/SUMIFS(Transformed_Data[Amount],Transformed_Data[Created],Transformed_Data[[#This Row],[Created]])</f>
        <v>2.4179918959092668E-2</v>
      </c>
      <c r="D353" s="19" cm="1">
        <f t="array" ref="D353">IFERROR(_xlfn.XLOOKUP(Transformed_Data[[#This Row],[Created]],_xlfn._TRO_TRAILING('Fees by date'!$C$4:$C$1001),_xlfn._TRO_TRAILING('Fees by date'!$D$4:D$1001)),"")*Transformed_Data[[#This Row],[Stripe fee Allocation %]]</f>
        <v>-47.5</v>
      </c>
      <c r="E353" s="20">
        <f>DATEVALUE(SUBSTITUTE(_xlfn.TEXTAFTER(Transformed_Data[[#This Row],[TabName]], " ", -3), " ", ", ", 2))</f>
        <v>45923</v>
      </c>
      <c r="F353" t="s">
        <v>1137</v>
      </c>
      <c r="G353" t="s">
        <v>1878</v>
      </c>
      <c r="H353" t="s">
        <v>19</v>
      </c>
      <c r="I353" t="s">
        <v>1262</v>
      </c>
      <c r="J353" s="1">
        <v>45916</v>
      </c>
      <c r="K353" t="s">
        <v>1263</v>
      </c>
      <c r="L353">
        <v>9500</v>
      </c>
      <c r="M353">
        <v>9500</v>
      </c>
      <c r="N353">
        <v>275.8</v>
      </c>
      <c r="O353">
        <v>9224.2000000000007</v>
      </c>
      <c r="P353" t="s">
        <v>2133</v>
      </c>
      <c r="Q353" t="s">
        <v>2134</v>
      </c>
      <c r="R353" t="s">
        <v>2135</v>
      </c>
      <c r="S353" t="s">
        <v>2388</v>
      </c>
    </row>
    <row r="354" spans="3:19" x14ac:dyDescent="0.45">
      <c r="C354" s="5">
        <f>Transformed_Data[[#This Row],[Amount]]/SUMIFS(Transformed_Data[Amount],Transformed_Data[Created],Transformed_Data[[#This Row],[Created]])</f>
        <v>1.5144265032273828E-2</v>
      </c>
      <c r="D354" s="19" cm="1">
        <f t="array" ref="D354">IFERROR(_xlfn.XLOOKUP(Transformed_Data[[#This Row],[Created]],_xlfn._TRO_TRAILING('Fees by date'!$C$4:$C$1001),_xlfn._TRO_TRAILING('Fees by date'!$D$4:D$1001)),"")*Transformed_Data[[#This Row],[Stripe fee Allocation %]]</f>
        <v>-29.75</v>
      </c>
      <c r="E354" s="20">
        <f>DATEVALUE(SUBSTITUTE(_xlfn.TEXTAFTER(Transformed_Data[[#This Row],[TabName]], " ", -3), " ", ", ", 2))</f>
        <v>45923</v>
      </c>
      <c r="F354" t="s">
        <v>1137</v>
      </c>
      <c r="G354" t="s">
        <v>1878</v>
      </c>
      <c r="H354" t="s">
        <v>19</v>
      </c>
      <c r="I354" t="s">
        <v>1264</v>
      </c>
      <c r="J354" s="1">
        <v>45916</v>
      </c>
      <c r="K354" t="s">
        <v>1265</v>
      </c>
      <c r="L354">
        <v>5950</v>
      </c>
      <c r="M354">
        <v>5950</v>
      </c>
      <c r="N354">
        <v>202.6</v>
      </c>
      <c r="O354">
        <v>5747.4</v>
      </c>
      <c r="P354" t="s">
        <v>2525</v>
      </c>
      <c r="Q354" t="s">
        <v>2526</v>
      </c>
      <c r="R354" t="s">
        <v>2527</v>
      </c>
      <c r="S354" t="s">
        <v>2388</v>
      </c>
    </row>
    <row r="355" spans="3:19" x14ac:dyDescent="0.45">
      <c r="C355" s="5">
        <f>Transformed_Data[[#This Row],[Amount]]/SUMIFS(Transformed_Data[Amount],Transformed_Data[Created],Transformed_Data[[#This Row],[Created]])</f>
        <v>9.5192523060006917E-2</v>
      </c>
      <c r="D355" s="19" cm="1">
        <f t="array" ref="D355">IFERROR(_xlfn.XLOOKUP(Transformed_Data[[#This Row],[Created]],_xlfn._TRO_TRAILING('Fees by date'!$C$4:$C$1001),_xlfn._TRO_TRAILING('Fees by date'!$D$4:D$1001)),"")*Transformed_Data[[#This Row],[Stripe fee Allocation %]]</f>
        <v>-187</v>
      </c>
      <c r="E355" s="20">
        <f>DATEVALUE(SUBSTITUTE(_xlfn.TEXTAFTER(Transformed_Data[[#This Row],[TabName]], " ", -3), " ", ", ", 2))</f>
        <v>45923</v>
      </c>
      <c r="F355" t="s">
        <v>1137</v>
      </c>
      <c r="G355" t="s">
        <v>1878</v>
      </c>
      <c r="H355" t="s">
        <v>19</v>
      </c>
      <c r="I355" t="s">
        <v>1266</v>
      </c>
      <c r="J355" s="1">
        <v>45916</v>
      </c>
      <c r="K355" t="s">
        <v>1267</v>
      </c>
      <c r="L355">
        <v>37400</v>
      </c>
      <c r="M355">
        <v>37400</v>
      </c>
      <c r="N355">
        <v>1271.9000000000001</v>
      </c>
      <c r="O355">
        <v>36128.1</v>
      </c>
      <c r="P355" t="s">
        <v>2528</v>
      </c>
      <c r="Q355" t="s">
        <v>2529</v>
      </c>
      <c r="R355" t="s">
        <v>2530</v>
      </c>
      <c r="S355" t="s">
        <v>2388</v>
      </c>
    </row>
    <row r="356" spans="3:19" x14ac:dyDescent="0.45">
      <c r="C356" s="5">
        <f>Transformed_Data[[#This Row],[Amount]]/SUMIFS(Transformed_Data[Amount],Transformed_Data[Created],Transformed_Data[[#This Row],[Created]])</f>
        <v>9.9468550833825414E-2</v>
      </c>
      <c r="D356" s="19" cm="1">
        <f t="array" ref="D356">IFERROR(_xlfn.XLOOKUP(Transformed_Data[[#This Row],[Created]],_xlfn._TRO_TRAILING('Fees by date'!$C$4:$C$1001),_xlfn._TRO_TRAILING('Fees by date'!$D$4:D$1001)),"")*Transformed_Data[[#This Row],[Stripe fee Allocation %]]</f>
        <v>-195.4</v>
      </c>
      <c r="E356" s="20">
        <f>DATEVALUE(SUBSTITUTE(_xlfn.TEXTAFTER(Transformed_Data[[#This Row],[TabName]], " ", -3), " ", ", ", 2))</f>
        <v>45923</v>
      </c>
      <c r="F356" t="s">
        <v>1137</v>
      </c>
      <c r="G356" t="s">
        <v>1878</v>
      </c>
      <c r="H356" t="s">
        <v>19</v>
      </c>
      <c r="I356" t="s">
        <v>1282</v>
      </c>
      <c r="J356" s="1">
        <v>45916</v>
      </c>
      <c r="K356" t="s">
        <v>1283</v>
      </c>
      <c r="L356">
        <v>39080</v>
      </c>
      <c r="M356">
        <v>39080</v>
      </c>
      <c r="N356">
        <v>8</v>
      </c>
      <c r="O356">
        <v>39072</v>
      </c>
      <c r="P356" t="s">
        <v>2510</v>
      </c>
      <c r="Q356" t="s">
        <v>2511</v>
      </c>
      <c r="R356" t="s">
        <v>2531</v>
      </c>
    </row>
    <row r="357" spans="3:19" x14ac:dyDescent="0.45">
      <c r="C357" s="5">
        <f>Transformed_Data[[#This Row],[Amount]]/SUMIFS(Transformed_Data[Amount],Transformed_Data[Created],Transformed_Data[[#This Row],[Created]])</f>
        <v>0.73407688705178065</v>
      </c>
      <c r="D357" s="19" cm="1">
        <f t="array" ref="D357">IFERROR(_xlfn.XLOOKUP(Transformed_Data[[#This Row],[Created]],_xlfn._TRO_TRAILING('Fees by date'!$C$4:$C$1001),_xlfn._TRO_TRAILING('Fees by date'!$D$4:D$1001)),"")*Transformed_Data[[#This Row],[Stripe fee Allocation %]]</f>
        <v>-1442.05</v>
      </c>
      <c r="E357" s="20">
        <f>DATEVALUE(SUBSTITUTE(_xlfn.TEXTAFTER(Transformed_Data[[#This Row],[TabName]], " ", -3), " ", ", ", 2))</f>
        <v>45923</v>
      </c>
      <c r="F357" t="s">
        <v>1137</v>
      </c>
      <c r="G357" t="s">
        <v>1878</v>
      </c>
      <c r="H357" t="s">
        <v>19</v>
      </c>
      <c r="I357" t="s">
        <v>1284</v>
      </c>
      <c r="J357" s="1">
        <v>45916</v>
      </c>
      <c r="K357" t="s">
        <v>1285</v>
      </c>
      <c r="L357">
        <v>288410</v>
      </c>
      <c r="M357">
        <v>288410</v>
      </c>
      <c r="N357">
        <v>8</v>
      </c>
      <c r="O357">
        <v>288402</v>
      </c>
      <c r="P357" t="s">
        <v>2532</v>
      </c>
      <c r="Q357" t="s">
        <v>2533</v>
      </c>
      <c r="R357" t="s">
        <v>2534</v>
      </c>
    </row>
    <row r="358" spans="3:19" x14ac:dyDescent="0.45">
      <c r="C358" s="5">
        <f>Transformed_Data[[#This Row],[Amount]]/SUMIFS(Transformed_Data[Amount],Transformed_Data[Created],Transformed_Data[[#This Row],[Created]])</f>
        <v>0.84936521535945164</v>
      </c>
      <c r="D358" s="19" cm="1">
        <f t="array" ref="D358">IFERROR(_xlfn.XLOOKUP(Transformed_Data[[#This Row],[Created]],_xlfn._TRO_TRAILING('Fees by date'!$C$4:$C$1001),_xlfn._TRO_TRAILING('Fees by date'!$D$4:D$1001)),"")*Transformed_Data[[#This Row],[Stripe fee Allocation %]]</f>
        <v>-545.25</v>
      </c>
      <c r="E358" s="20">
        <f>DATEVALUE(SUBSTITUTE(_xlfn.TEXTAFTER(Transformed_Data[[#This Row],[TabName]], " ", -3), " ", ", ", 2))</f>
        <v>45923</v>
      </c>
      <c r="F358" t="s">
        <v>1137</v>
      </c>
      <c r="G358" t="s">
        <v>1878</v>
      </c>
      <c r="H358" t="s">
        <v>19</v>
      </c>
      <c r="I358" t="s">
        <v>1268</v>
      </c>
      <c r="J358" s="1">
        <v>45917</v>
      </c>
      <c r="K358" t="s">
        <v>1269</v>
      </c>
      <c r="L358">
        <v>109050</v>
      </c>
      <c r="M358">
        <v>109050</v>
      </c>
      <c r="N358">
        <v>3162.75</v>
      </c>
      <c r="O358">
        <v>105887.25</v>
      </c>
      <c r="P358" t="s">
        <v>2283</v>
      </c>
      <c r="Q358" t="s">
        <v>2284</v>
      </c>
      <c r="R358" t="s">
        <v>2285</v>
      </c>
      <c r="S358" t="s">
        <v>2392</v>
      </c>
    </row>
    <row r="359" spans="3:19" x14ac:dyDescent="0.45">
      <c r="C359" s="5">
        <f>Transformed_Data[[#This Row],[Amount]]/SUMIFS(Transformed_Data[Amount],Transformed_Data[Created],Transformed_Data[[#This Row],[Created]])</f>
        <v>0.13240906612664538</v>
      </c>
      <c r="D359" s="19" cm="1">
        <f t="array" ref="D359">IFERROR(_xlfn.XLOOKUP(Transformed_Data[[#This Row],[Created]],_xlfn._TRO_TRAILING('Fees by date'!$C$4:$C$1001),_xlfn._TRO_TRAILING('Fees by date'!$D$4:D$1001)),"")*Transformed_Data[[#This Row],[Stripe fee Allocation %]]</f>
        <v>-85.000000000000014</v>
      </c>
      <c r="E359" s="20">
        <f>DATEVALUE(SUBSTITUTE(_xlfn.TEXTAFTER(Transformed_Data[[#This Row],[TabName]], " ", -3), " ", ", ", 2))</f>
        <v>45923</v>
      </c>
      <c r="F359" t="s">
        <v>1137</v>
      </c>
      <c r="G359" t="s">
        <v>1878</v>
      </c>
      <c r="H359" t="s">
        <v>19</v>
      </c>
      <c r="I359" t="s">
        <v>1270</v>
      </c>
      <c r="J359" s="1">
        <v>45917</v>
      </c>
      <c r="K359" t="s">
        <v>1271</v>
      </c>
      <c r="L359">
        <v>17000</v>
      </c>
      <c r="M359">
        <v>17000</v>
      </c>
      <c r="N359">
        <v>493.3</v>
      </c>
      <c r="O359">
        <v>16506.7</v>
      </c>
      <c r="P359" t="s">
        <v>2535</v>
      </c>
      <c r="Q359" t="s">
        <v>2536</v>
      </c>
      <c r="R359" t="s">
        <v>2537</v>
      </c>
      <c r="S359" t="s">
        <v>2396</v>
      </c>
    </row>
    <row r="360" spans="3:19" x14ac:dyDescent="0.45">
      <c r="C360" s="5">
        <f>Transformed_Data[[#This Row],[Amount]]/SUMIFS(Transformed_Data[Amount],Transformed_Data[Created],Transformed_Data[[#This Row],[Created]])</f>
        <v>1.8225718513902953E-2</v>
      </c>
      <c r="D360" s="19" cm="1">
        <f t="array" ref="D360">IFERROR(_xlfn.XLOOKUP(Transformed_Data[[#This Row],[Created]],_xlfn._TRO_TRAILING('Fees by date'!$C$4:$C$1001),_xlfn._TRO_TRAILING('Fees by date'!$D$4:D$1001)),"")*Transformed_Data[[#This Row],[Stripe fee Allocation %]]</f>
        <v>-11.700000000000001</v>
      </c>
      <c r="E360" s="20">
        <f>DATEVALUE(SUBSTITUTE(_xlfn.TEXTAFTER(Transformed_Data[[#This Row],[TabName]], " ", -3), " ", ", ", 2))</f>
        <v>45923</v>
      </c>
      <c r="F360" t="s">
        <v>1137</v>
      </c>
      <c r="G360" t="s">
        <v>1878</v>
      </c>
      <c r="H360" t="s">
        <v>19</v>
      </c>
      <c r="I360" t="s">
        <v>1286</v>
      </c>
      <c r="J360" s="1">
        <v>45917</v>
      </c>
      <c r="K360" t="s">
        <v>1287</v>
      </c>
      <c r="L360">
        <v>2340</v>
      </c>
      <c r="M360">
        <v>2340</v>
      </c>
      <c r="N360">
        <v>8</v>
      </c>
      <c r="O360">
        <v>2332</v>
      </c>
      <c r="P360" t="s">
        <v>2404</v>
      </c>
      <c r="Q360" t="s">
        <v>2405</v>
      </c>
      <c r="R360" t="s">
        <v>2406</v>
      </c>
    </row>
    <row r="361" spans="3:19" x14ac:dyDescent="0.45">
      <c r="C361" s="5">
        <f>Transformed_Data[[#This Row],[Amount]]/SUMIFS(Transformed_Data[Amount],Transformed_Data[Created],Transformed_Data[[#This Row],[Created]])</f>
        <v>0.30264170300076942</v>
      </c>
      <c r="D361" s="19" cm="1">
        <f t="array" ref="D361">IFERROR(_xlfn.XLOOKUP(Transformed_Data[[#This Row],[Created]],_xlfn._TRO_TRAILING('Fees by date'!$C$4:$C$1001),_xlfn._TRO_TRAILING('Fees by date'!$D$4:D$1001)),"")*Transformed_Data[[#This Row],[Stripe fee Allocation %]]</f>
        <v>-88.501513208515007</v>
      </c>
      <c r="E361" s="20">
        <f>DATEVALUE(SUBSTITUTE(_xlfn.TEXTAFTER(Transformed_Data[[#This Row],[TabName]], " ", -3), " ", ", ", 2))</f>
        <v>45923</v>
      </c>
      <c r="F361" t="s">
        <v>1137</v>
      </c>
      <c r="G361" t="s">
        <v>1878</v>
      </c>
      <c r="H361" t="s">
        <v>19</v>
      </c>
      <c r="I361" t="s">
        <v>1272</v>
      </c>
      <c r="J361" s="1">
        <v>45918</v>
      </c>
      <c r="K361" t="s">
        <v>1273</v>
      </c>
      <c r="L361">
        <v>17700</v>
      </c>
      <c r="M361">
        <v>17700</v>
      </c>
      <c r="N361">
        <v>513.6</v>
      </c>
      <c r="O361">
        <v>17186.400000000001</v>
      </c>
      <c r="P361" t="s">
        <v>2448</v>
      </c>
      <c r="Q361" t="s">
        <v>2449</v>
      </c>
      <c r="R361" t="s">
        <v>2378</v>
      </c>
      <c r="S361" t="s">
        <v>2400</v>
      </c>
    </row>
    <row r="362" spans="3:19" x14ac:dyDescent="0.45">
      <c r="C362" s="5">
        <f>Transformed_Data[[#This Row],[Amount]]/SUMIFS(Transformed_Data[Amount],Transformed_Data[Created],Transformed_Data[[#This Row],[Created]])</f>
        <v>0.69735829699923058</v>
      </c>
      <c r="D362" s="19" cm="1">
        <f t="array" ref="D362">IFERROR(_xlfn.XLOOKUP(Transformed_Data[[#This Row],[Created]],_xlfn._TRO_TRAILING('Fees by date'!$C$4:$C$1001),_xlfn._TRO_TRAILING('Fees by date'!$D$4:D$1001)),"")*Transformed_Data[[#This Row],[Stripe fee Allocation %]]</f>
        <v>-203.928486791485</v>
      </c>
      <c r="E362" s="20">
        <f>DATEVALUE(SUBSTITUTE(_xlfn.TEXTAFTER(Transformed_Data[[#This Row],[TabName]], " ", -3), " ", ", ", 2))</f>
        <v>45923</v>
      </c>
      <c r="F362" t="s">
        <v>1137</v>
      </c>
      <c r="G362" t="s">
        <v>1878</v>
      </c>
      <c r="H362" t="s">
        <v>19</v>
      </c>
      <c r="I362" t="s">
        <v>1274</v>
      </c>
      <c r="J362" s="1">
        <v>45918</v>
      </c>
      <c r="K362" t="s">
        <v>1275</v>
      </c>
      <c r="L362">
        <v>40785</v>
      </c>
      <c r="M362">
        <v>40785</v>
      </c>
      <c r="N362">
        <v>1183.07</v>
      </c>
      <c r="O362">
        <v>39601.93</v>
      </c>
      <c r="P362" t="s">
        <v>1995</v>
      </c>
      <c r="Q362" t="s">
        <v>1996</v>
      </c>
      <c r="R362" t="s">
        <v>1997</v>
      </c>
      <c r="S362" t="s">
        <v>2403</v>
      </c>
    </row>
    <row r="363" spans="3:19" x14ac:dyDescent="0.45">
      <c r="C363" s="5">
        <f>Transformed_Data[[#This Row],[Amount]]/SUMIFS(Transformed_Data[Amount],Transformed_Data[Created],Transformed_Data[[#This Row],[Created]])</f>
        <v>0.24362681288806459</v>
      </c>
      <c r="D363" s="19" cm="1">
        <f t="array" ref="D363">IFERROR(_xlfn.XLOOKUP(Transformed_Data[[#This Row],[Created]],_xlfn._TRO_TRAILING('Fees by date'!$C$4:$C$1001),_xlfn._TRO_TRAILING('Fees by date'!$D$4:D$1001)),"")*Transformed_Data[[#This Row],[Stripe fee Allocation %]]</f>
        <v>-211.49</v>
      </c>
      <c r="E363" s="20">
        <f>DATEVALUE(SUBSTITUTE(_xlfn.TEXTAFTER(Transformed_Data[[#This Row],[TabName]], " ", -3), " ", ", ", 2))</f>
        <v>45923</v>
      </c>
      <c r="F363" t="s">
        <v>1137</v>
      </c>
      <c r="G363" t="s">
        <v>1878</v>
      </c>
      <c r="H363" t="s">
        <v>19</v>
      </c>
      <c r="I363" t="s">
        <v>1276</v>
      </c>
      <c r="J363" s="1">
        <v>45919</v>
      </c>
      <c r="K363" t="s">
        <v>1277</v>
      </c>
      <c r="L363">
        <v>42298</v>
      </c>
      <c r="M363">
        <v>42298</v>
      </c>
      <c r="N363">
        <v>1226.94</v>
      </c>
      <c r="O363">
        <v>41071.06</v>
      </c>
      <c r="P363" t="s">
        <v>2432</v>
      </c>
      <c r="Q363" t="s">
        <v>2433</v>
      </c>
      <c r="R363" t="s">
        <v>2434</v>
      </c>
      <c r="S363" t="s">
        <v>2408</v>
      </c>
    </row>
    <row r="364" spans="3:19" x14ac:dyDescent="0.45">
      <c r="C364" s="5">
        <f>Transformed_Data[[#This Row],[Amount]]/SUMIFS(Transformed_Data[Amount],Transformed_Data[Created],Transformed_Data[[#This Row],[Created]])</f>
        <v>0.25918971535209484</v>
      </c>
      <c r="D364" s="19" cm="1">
        <f t="array" ref="D364">IFERROR(_xlfn.XLOOKUP(Transformed_Data[[#This Row],[Created]],_xlfn._TRO_TRAILING('Fees by date'!$C$4:$C$1001),_xlfn._TRO_TRAILING('Fees by date'!$D$4:D$1001)),"")*Transformed_Data[[#This Row],[Stripe fee Allocation %]]</f>
        <v>-225.00000000000003</v>
      </c>
      <c r="E364" s="20">
        <f>DATEVALUE(SUBSTITUTE(_xlfn.TEXTAFTER(Transformed_Data[[#This Row],[TabName]], " ", -3), " ", ", ", 2))</f>
        <v>45923</v>
      </c>
      <c r="F364" t="s">
        <v>1137</v>
      </c>
      <c r="G364" t="s">
        <v>1878</v>
      </c>
      <c r="H364" t="s">
        <v>19</v>
      </c>
      <c r="I364" t="s">
        <v>1278</v>
      </c>
      <c r="J364" s="1">
        <v>45919</v>
      </c>
      <c r="K364" t="s">
        <v>1279</v>
      </c>
      <c r="L364">
        <v>45000</v>
      </c>
      <c r="M364">
        <v>45000</v>
      </c>
      <c r="N364">
        <v>1305.3</v>
      </c>
      <c r="O364">
        <v>43694.7</v>
      </c>
      <c r="P364" t="s">
        <v>2261</v>
      </c>
      <c r="Q364" t="s">
        <v>2262</v>
      </c>
      <c r="R364" t="s">
        <v>2538</v>
      </c>
      <c r="S364" t="s">
        <v>2121</v>
      </c>
    </row>
    <row r="365" spans="3:19" x14ac:dyDescent="0.45">
      <c r="C365" s="5">
        <f>Transformed_Data[[#This Row],[Amount]]/SUMIFS(Transformed_Data[Amount],Transformed_Data[Created],Transformed_Data[[#This Row],[Created]])</f>
        <v>0.11346749760969485</v>
      </c>
      <c r="D365" s="19" cm="1">
        <f t="array" ref="D365">IFERROR(_xlfn.XLOOKUP(Transformed_Data[[#This Row],[Created]],_xlfn._TRO_TRAILING('Fees by date'!$C$4:$C$1001),_xlfn._TRO_TRAILING('Fees by date'!$D$4:D$1001)),"")*Transformed_Data[[#This Row],[Stripe fee Allocation %]]</f>
        <v>-98.5</v>
      </c>
      <c r="E365" s="20">
        <f>DATEVALUE(SUBSTITUTE(_xlfn.TEXTAFTER(Transformed_Data[[#This Row],[TabName]], " ", -3), " ", ", ", 2))</f>
        <v>45923</v>
      </c>
      <c r="F365" t="s">
        <v>1137</v>
      </c>
      <c r="G365" t="s">
        <v>1878</v>
      </c>
      <c r="H365" t="s">
        <v>19</v>
      </c>
      <c r="I365" t="s">
        <v>1280</v>
      </c>
      <c r="J365" s="1">
        <v>45919</v>
      </c>
      <c r="K365" t="s">
        <v>1281</v>
      </c>
      <c r="L365">
        <v>19700</v>
      </c>
      <c r="M365">
        <v>19700</v>
      </c>
      <c r="N365">
        <v>867.1</v>
      </c>
      <c r="O365">
        <v>18832.900000000001</v>
      </c>
      <c r="P365" t="s">
        <v>2539</v>
      </c>
      <c r="Q365" t="s">
        <v>2540</v>
      </c>
      <c r="R365" t="s">
        <v>2541</v>
      </c>
      <c r="S365" t="s">
        <v>2384</v>
      </c>
    </row>
    <row r="366" spans="3:19" x14ac:dyDescent="0.45">
      <c r="C366" s="5">
        <f>Transformed_Data[[#This Row],[Amount]]/SUMIFS(Transformed_Data[Amount],Transformed_Data[Created],Transformed_Data[[#This Row],[Created]])</f>
        <v>9.6188183252888526E-3</v>
      </c>
      <c r="D366" s="19" cm="1">
        <f t="array" ref="D366">IFERROR(_xlfn.XLOOKUP(Transformed_Data[[#This Row],[Created]],_xlfn._TRO_TRAILING('Fees by date'!$C$4:$C$1001),_xlfn._TRO_TRAILING('Fees by date'!$D$4:D$1001)),"")*Transformed_Data[[#This Row],[Stripe fee Allocation %]]</f>
        <v>-8.35</v>
      </c>
      <c r="E366" s="20">
        <f>DATEVALUE(SUBSTITUTE(_xlfn.TEXTAFTER(Transformed_Data[[#This Row],[TabName]], " ", -3), " ", ", ", 2))</f>
        <v>45923</v>
      </c>
      <c r="F366" t="s">
        <v>1137</v>
      </c>
      <c r="G366" t="s">
        <v>1878</v>
      </c>
      <c r="H366" t="s">
        <v>19</v>
      </c>
      <c r="I366" t="s">
        <v>1288</v>
      </c>
      <c r="J366" s="1">
        <v>45919</v>
      </c>
      <c r="K366" t="s">
        <v>1289</v>
      </c>
      <c r="L366">
        <v>1670</v>
      </c>
      <c r="M366">
        <v>1670</v>
      </c>
      <c r="N366">
        <v>8</v>
      </c>
      <c r="O366">
        <v>1662</v>
      </c>
      <c r="P366" t="s">
        <v>2542</v>
      </c>
      <c r="Q366" t="s">
        <v>2264</v>
      </c>
      <c r="R366" t="s">
        <v>2452</v>
      </c>
    </row>
    <row r="367" spans="3:19" x14ac:dyDescent="0.45">
      <c r="C367" s="5">
        <f>Transformed_Data[[#This Row],[Amount]]/SUMIFS(Transformed_Data[Amount],Transformed_Data[Created],Transformed_Data[[#This Row],[Created]])</f>
        <v>0.28798857261343869</v>
      </c>
      <c r="D367" s="19" cm="1">
        <f t="array" ref="D367">IFERROR(_xlfn.XLOOKUP(Transformed_Data[[#This Row],[Created]],_xlfn._TRO_TRAILING('Fees by date'!$C$4:$C$1001),_xlfn._TRO_TRAILING('Fees by date'!$D$4:D$1001)),"")*Transformed_Data[[#This Row],[Stripe fee Allocation %]]</f>
        <v>-250</v>
      </c>
      <c r="E367" s="20">
        <f>DATEVALUE(SUBSTITUTE(_xlfn.TEXTAFTER(Transformed_Data[[#This Row],[TabName]], " ", -3), " ", ", ", 2))</f>
        <v>45923</v>
      </c>
      <c r="F367" t="s">
        <v>1137</v>
      </c>
      <c r="G367" t="s">
        <v>1878</v>
      </c>
      <c r="H367" t="s">
        <v>19</v>
      </c>
      <c r="I367" t="s">
        <v>1290</v>
      </c>
      <c r="J367" s="1">
        <v>45919</v>
      </c>
      <c r="K367" t="s">
        <v>1291</v>
      </c>
      <c r="L367">
        <v>50000</v>
      </c>
      <c r="M367">
        <v>50000</v>
      </c>
      <c r="N367">
        <v>8</v>
      </c>
      <c r="O367">
        <v>49992</v>
      </c>
      <c r="P367" t="s">
        <v>2502</v>
      </c>
      <c r="Q367" t="s">
        <v>2503</v>
      </c>
      <c r="R367" t="s">
        <v>2543</v>
      </c>
    </row>
    <row r="368" spans="3:19" x14ac:dyDescent="0.45">
      <c r="C368" s="5">
        <f>Transformed_Data[[#This Row],[Amount]]/SUMIFS(Transformed_Data[Amount],Transformed_Data[Created],Transformed_Data[[#This Row],[Created]])</f>
        <v>8.6108583211418177E-2</v>
      </c>
      <c r="D368" s="19" cm="1">
        <f t="array" ref="D368">IFERROR(_xlfn.XLOOKUP(Transformed_Data[[#This Row],[Created]],_xlfn._TRO_TRAILING('Fees by date'!$C$4:$C$1001),_xlfn._TRO_TRAILING('Fees by date'!$D$4:D$1001)),"")*Transformed_Data[[#This Row],[Stripe fee Allocation %]]</f>
        <v>-74.750000000000014</v>
      </c>
      <c r="E368" s="20">
        <f>DATEVALUE(SUBSTITUTE(_xlfn.TEXTAFTER(Transformed_Data[[#This Row],[TabName]], " ", -3), " ", ", ", 2))</f>
        <v>45923</v>
      </c>
      <c r="F368" t="s">
        <v>1137</v>
      </c>
      <c r="G368" t="s">
        <v>1878</v>
      </c>
      <c r="H368" t="s">
        <v>19</v>
      </c>
      <c r="I368" t="s">
        <v>1292</v>
      </c>
      <c r="J368" s="1">
        <v>45919</v>
      </c>
      <c r="K368" t="s">
        <v>1293</v>
      </c>
      <c r="L368">
        <v>14950</v>
      </c>
      <c r="M368">
        <v>14950</v>
      </c>
      <c r="N368">
        <v>8</v>
      </c>
      <c r="O368">
        <v>14942</v>
      </c>
      <c r="P368" t="s">
        <v>2502</v>
      </c>
      <c r="Q368" t="s">
        <v>2503</v>
      </c>
      <c r="R368" t="s">
        <v>2543</v>
      </c>
    </row>
    <row r="369" spans="3:19" x14ac:dyDescent="0.45">
      <c r="C369" s="5">
        <f>Transformed_Data[[#This Row],[Amount]]/SUMIFS(Transformed_Data[Amount],Transformed_Data[Created],Transformed_Data[[#This Row],[Created]])</f>
        <v>0.56469408224674023</v>
      </c>
      <c r="D369" s="19" cm="1">
        <f t="array" ref="D369">IFERROR(_xlfn.XLOOKUP(Transformed_Data[[#This Row],[Created]],_xlfn._TRO_TRAILING('Fees by date'!$C$4:$C$1001),_xlfn._TRO_TRAILING('Fees by date'!$D$4:D$1001)),"")*Transformed_Data[[#This Row],[Stripe fee Allocation %]]</f>
        <v>-140.75</v>
      </c>
      <c r="E369" s="20">
        <f>DATEVALUE(SUBSTITUTE(_xlfn.TEXTAFTER(Transformed_Data[[#This Row],[TabName]], " ", -3), " ", ", ", 2))</f>
        <v>45930</v>
      </c>
      <c r="F369" t="s">
        <v>1137</v>
      </c>
      <c r="G369" t="s">
        <v>1877</v>
      </c>
      <c r="H369" t="s">
        <v>19</v>
      </c>
      <c r="I369" t="s">
        <v>1138</v>
      </c>
      <c r="J369" s="1">
        <v>45920</v>
      </c>
      <c r="K369" t="s">
        <v>1139</v>
      </c>
      <c r="L369">
        <v>28150</v>
      </c>
      <c r="M369">
        <v>28150</v>
      </c>
      <c r="N369">
        <v>957.4</v>
      </c>
      <c r="O369">
        <v>27192.6</v>
      </c>
      <c r="P369" t="s">
        <v>2261</v>
      </c>
      <c r="Q369" t="s">
        <v>2262</v>
      </c>
      <c r="R369" t="s">
        <v>2538</v>
      </c>
      <c r="S369" t="s">
        <v>2544</v>
      </c>
    </row>
    <row r="370" spans="3:19" x14ac:dyDescent="0.45">
      <c r="C370" s="5">
        <f>Transformed_Data[[#This Row],[Amount]]/SUMIFS(Transformed_Data[Amount],Transformed_Data[Created],Transformed_Data[[#This Row],[Created]])</f>
        <v>0.42728184553660981</v>
      </c>
      <c r="D370" s="19" cm="1">
        <f t="array" ref="D370">IFERROR(_xlfn.XLOOKUP(Transformed_Data[[#This Row],[Created]],_xlfn._TRO_TRAILING('Fees by date'!$C$4:$C$1001),_xlfn._TRO_TRAILING('Fees by date'!$D$4:D$1001)),"")*Transformed_Data[[#This Row],[Stripe fee Allocation %]]</f>
        <v>-106.5</v>
      </c>
      <c r="E370" s="20">
        <f>DATEVALUE(SUBSTITUTE(_xlfn.TEXTAFTER(Transformed_Data[[#This Row],[TabName]], " ", -3), " ", ", ", 2))</f>
        <v>45930</v>
      </c>
      <c r="F370" t="s">
        <v>1137</v>
      </c>
      <c r="G370" t="s">
        <v>1877</v>
      </c>
      <c r="H370" t="s">
        <v>19</v>
      </c>
      <c r="I370" t="s">
        <v>1140</v>
      </c>
      <c r="J370" s="1">
        <v>45920</v>
      </c>
      <c r="K370" t="s">
        <v>1141</v>
      </c>
      <c r="L370">
        <v>21300</v>
      </c>
      <c r="M370">
        <v>21300</v>
      </c>
      <c r="N370">
        <v>618</v>
      </c>
      <c r="O370">
        <v>20682</v>
      </c>
      <c r="P370" t="s">
        <v>1978</v>
      </c>
      <c r="Q370" t="s">
        <v>1979</v>
      </c>
      <c r="R370" t="s">
        <v>1980</v>
      </c>
      <c r="S370" t="s">
        <v>2545</v>
      </c>
    </row>
    <row r="371" spans="3:19" x14ac:dyDescent="0.45">
      <c r="C371" s="5">
        <f>Transformed_Data[[#This Row],[Amount]]/SUMIFS(Transformed_Data[Amount],Transformed_Data[Created],Transformed_Data[[#This Row],[Created]])</f>
        <v>8.0240722166499499E-3</v>
      </c>
      <c r="D371" s="19" cm="1">
        <f t="array" ref="D371">IFERROR(_xlfn.XLOOKUP(Transformed_Data[[#This Row],[Created]],_xlfn._TRO_TRAILING('Fees by date'!$C$4:$C$1001),_xlfn._TRO_TRAILING('Fees by date'!$D$4:D$1001)),"")*Transformed_Data[[#This Row],[Stripe fee Allocation %]]</f>
        <v>-2</v>
      </c>
      <c r="E371" s="20">
        <f>DATEVALUE(SUBSTITUTE(_xlfn.TEXTAFTER(Transformed_Data[[#This Row],[TabName]], " ", -3), " ", ", ", 2))</f>
        <v>45930</v>
      </c>
      <c r="F371" t="s">
        <v>1137</v>
      </c>
      <c r="G371" t="s">
        <v>1877</v>
      </c>
      <c r="H371" t="s">
        <v>19</v>
      </c>
      <c r="I371" t="s">
        <v>1196</v>
      </c>
      <c r="J371" s="1">
        <v>45920</v>
      </c>
      <c r="K371" t="s">
        <v>1197</v>
      </c>
      <c r="L371">
        <v>400</v>
      </c>
      <c r="M371">
        <v>400</v>
      </c>
      <c r="N371">
        <v>0</v>
      </c>
      <c r="O371">
        <v>400</v>
      </c>
      <c r="P371" t="s">
        <v>2542</v>
      </c>
      <c r="Q371" t="s">
        <v>2264</v>
      </c>
      <c r="R371" t="s">
        <v>2452</v>
      </c>
      <c r="S371" t="s">
        <v>2453</v>
      </c>
    </row>
    <row r="372" spans="3:19" x14ac:dyDescent="0.45">
      <c r="C372" s="5">
        <f>Transformed_Data[[#This Row],[Amount]]/SUMIFS(Transformed_Data[Amount],Transformed_Data[Created],Transformed_Data[[#This Row],[Created]])</f>
        <v>0.23196474135931339</v>
      </c>
      <c r="D372" s="19" cm="1">
        <f t="array" ref="D372">IFERROR(_xlfn.XLOOKUP(Transformed_Data[[#This Row],[Created]],_xlfn._TRO_TRAILING('Fees by date'!$C$4:$C$1001),_xlfn._TRO_TRAILING('Fees by date'!$D$4:D$1001)),"")*Transformed_Data[[#This Row],[Stripe fee Allocation %]]</f>
        <v>-874.98492229181159</v>
      </c>
      <c r="E372" s="20">
        <f>DATEVALUE(SUBSTITUTE(_xlfn.TEXTAFTER(Transformed_Data[[#This Row],[TabName]], " ", -3), " ", ", ", 2))</f>
        <v>45930</v>
      </c>
      <c r="F372" t="s">
        <v>1137</v>
      </c>
      <c r="G372" t="s">
        <v>1877</v>
      </c>
      <c r="H372" t="s">
        <v>19</v>
      </c>
      <c r="I372" t="s">
        <v>1142</v>
      </c>
      <c r="J372" s="1">
        <v>45922</v>
      </c>
      <c r="K372" t="s">
        <v>1143</v>
      </c>
      <c r="L372">
        <v>175000</v>
      </c>
      <c r="M372">
        <v>175000</v>
      </c>
      <c r="N372">
        <v>5075.3</v>
      </c>
      <c r="O372">
        <v>169924.7</v>
      </c>
      <c r="P372" t="s">
        <v>2546</v>
      </c>
      <c r="Q372" t="s">
        <v>2547</v>
      </c>
      <c r="R372" t="s">
        <v>2548</v>
      </c>
      <c r="S372" t="s">
        <v>2549</v>
      </c>
    </row>
    <row r="373" spans="3:19" x14ac:dyDescent="0.45">
      <c r="C373" s="5">
        <f>Transformed_Data[[#This Row],[Amount]]/SUMIFS(Transformed_Data[Amount],Transformed_Data[Created],Transformed_Data[[#This Row],[Created]])</f>
        <v>3.7114358617490142E-2</v>
      </c>
      <c r="D373" s="19" cm="1">
        <f t="array" ref="D373">IFERROR(_xlfn.XLOOKUP(Transformed_Data[[#This Row],[Created]],_xlfn._TRO_TRAILING('Fees by date'!$C$4:$C$1001),_xlfn._TRO_TRAILING('Fees by date'!$D$4:D$1001)),"")*Transformed_Data[[#This Row],[Stripe fee Allocation %]]</f>
        <v>-139.99758756668987</v>
      </c>
      <c r="E373" s="20">
        <f>DATEVALUE(SUBSTITUTE(_xlfn.TEXTAFTER(Transformed_Data[[#This Row],[TabName]], " ", -3), " ", ", ", 2))</f>
        <v>45930</v>
      </c>
      <c r="F373" t="s">
        <v>1137</v>
      </c>
      <c r="G373" t="s">
        <v>1877</v>
      </c>
      <c r="H373" t="s">
        <v>19</v>
      </c>
      <c r="I373" t="s">
        <v>1144</v>
      </c>
      <c r="J373" s="1">
        <v>45922</v>
      </c>
      <c r="K373" t="s">
        <v>1145</v>
      </c>
      <c r="L373">
        <v>28000</v>
      </c>
      <c r="M373">
        <v>28000</v>
      </c>
      <c r="N373">
        <v>812.3</v>
      </c>
      <c r="O373">
        <v>27187.7</v>
      </c>
      <c r="P373" t="s">
        <v>2550</v>
      </c>
      <c r="Q373" t="s">
        <v>2551</v>
      </c>
      <c r="R373" t="s">
        <v>2552</v>
      </c>
      <c r="S373" t="s">
        <v>2553</v>
      </c>
    </row>
    <row r="374" spans="3:19" x14ac:dyDescent="0.45">
      <c r="C374" s="5">
        <f>Transformed_Data[[#This Row],[Amount]]/SUMIFS(Transformed_Data[Amount],Transformed_Data[Created],Transformed_Data[[#This Row],[Created]])</f>
        <v>5.2887961029923448E-3</v>
      </c>
      <c r="D374" s="19" cm="1">
        <f t="array" ref="D374">IFERROR(_xlfn.XLOOKUP(Transformed_Data[[#This Row],[Created]],_xlfn._TRO_TRAILING('Fees by date'!$C$4:$C$1001),_xlfn._TRO_TRAILING('Fees by date'!$D$4:D$1001)),"")*Transformed_Data[[#This Row],[Stripe fee Allocation %]]</f>
        <v>-19.949656228253303</v>
      </c>
      <c r="E374" s="20">
        <f>DATEVALUE(SUBSTITUTE(_xlfn.TEXTAFTER(Transformed_Data[[#This Row],[TabName]], " ", -3), " ", ", ", 2))</f>
        <v>45930</v>
      </c>
      <c r="F374" t="s">
        <v>1137</v>
      </c>
      <c r="G374" t="s">
        <v>1877</v>
      </c>
      <c r="H374" t="s">
        <v>19</v>
      </c>
      <c r="I374" t="s">
        <v>1146</v>
      </c>
      <c r="J374" s="1">
        <v>45922</v>
      </c>
      <c r="K374" t="s">
        <v>1147</v>
      </c>
      <c r="L374">
        <v>3990</v>
      </c>
      <c r="M374">
        <v>3990</v>
      </c>
      <c r="N374">
        <v>116.01</v>
      </c>
      <c r="O374">
        <v>3873.99</v>
      </c>
      <c r="P374" t="s">
        <v>2223</v>
      </c>
      <c r="Q374" t="s">
        <v>2224</v>
      </c>
      <c r="R374" t="s">
        <v>2225</v>
      </c>
      <c r="S374" t="s">
        <v>2226</v>
      </c>
    </row>
    <row r="375" spans="3:19" x14ac:dyDescent="0.45">
      <c r="C375" s="5">
        <f>Transformed_Data[[#This Row],[Amount]]/SUMIFS(Transformed_Data[Amount],Transformed_Data[Created],Transformed_Data[[#This Row],[Created]])</f>
        <v>1.5906153693210062E-3</v>
      </c>
      <c r="D375" s="19" cm="1">
        <f t="array" ref="D375">IFERROR(_xlfn.XLOOKUP(Transformed_Data[[#This Row],[Created]],_xlfn._TRO_TRAILING('Fees by date'!$C$4:$C$1001),_xlfn._TRO_TRAILING('Fees by date'!$D$4:D$1001)),"")*Transformed_Data[[#This Row],[Stripe fee Allocation %]]</f>
        <v>-5.9998966100009943</v>
      </c>
      <c r="E375" s="20">
        <f>DATEVALUE(SUBSTITUTE(_xlfn.TEXTAFTER(Transformed_Data[[#This Row],[TabName]], " ", -3), " ", ", ", 2))</f>
        <v>45930</v>
      </c>
      <c r="F375" t="s">
        <v>1137</v>
      </c>
      <c r="G375" t="s">
        <v>1877</v>
      </c>
      <c r="H375" t="s">
        <v>19</v>
      </c>
      <c r="I375" t="s">
        <v>1148</v>
      </c>
      <c r="J375" s="1">
        <v>45922</v>
      </c>
      <c r="K375" t="s">
        <v>1149</v>
      </c>
      <c r="L375">
        <v>1200</v>
      </c>
      <c r="M375">
        <v>1200</v>
      </c>
      <c r="N375">
        <v>35.1</v>
      </c>
      <c r="O375">
        <v>1164.9000000000001</v>
      </c>
      <c r="P375" t="s">
        <v>2223</v>
      </c>
      <c r="Q375" t="s">
        <v>2224</v>
      </c>
      <c r="R375" t="s">
        <v>2225</v>
      </c>
      <c r="S375" t="s">
        <v>2226</v>
      </c>
    </row>
    <row r="376" spans="3:19" x14ac:dyDescent="0.45">
      <c r="C376" s="5">
        <f>Transformed_Data[[#This Row],[Amount]]/SUMIFS(Transformed_Data[Amount],Transformed_Data[Created],Transformed_Data[[#This Row],[Created]])</f>
        <v>1.5163866520860258E-2</v>
      </c>
      <c r="D376" s="19" cm="1">
        <f t="array" ref="D376">IFERROR(_xlfn.XLOOKUP(Transformed_Data[[#This Row],[Created]],_xlfn._TRO_TRAILING('Fees by date'!$C$4:$C$1001),_xlfn._TRO_TRAILING('Fees by date'!$D$4:D$1001)),"")*Transformed_Data[[#This Row],[Stripe fee Allocation %]]</f>
        <v>-57.199014348676144</v>
      </c>
      <c r="E376" s="20">
        <f>DATEVALUE(SUBSTITUTE(_xlfn.TEXTAFTER(Transformed_Data[[#This Row],[TabName]], " ", -3), " ", ", ", 2))</f>
        <v>45930</v>
      </c>
      <c r="F376" t="s">
        <v>1137</v>
      </c>
      <c r="G376" t="s">
        <v>1877</v>
      </c>
      <c r="H376" t="s">
        <v>19</v>
      </c>
      <c r="I376" t="s">
        <v>1150</v>
      </c>
      <c r="J376" s="1">
        <v>45922</v>
      </c>
      <c r="K376" t="s">
        <v>1151</v>
      </c>
      <c r="L376">
        <v>11440</v>
      </c>
      <c r="M376">
        <v>11440</v>
      </c>
      <c r="N376">
        <v>332.06</v>
      </c>
      <c r="O376">
        <v>11107.94</v>
      </c>
      <c r="P376" t="s">
        <v>2554</v>
      </c>
      <c r="Q376" t="s">
        <v>2555</v>
      </c>
      <c r="R376" t="s">
        <v>2556</v>
      </c>
      <c r="S376" t="s">
        <v>2557</v>
      </c>
    </row>
    <row r="377" spans="3:19" x14ac:dyDescent="0.45">
      <c r="C377" s="5">
        <f>Transformed_Data[[#This Row],[Amount]]/SUMIFS(Transformed_Data[Amount],Transformed_Data[Created],Transformed_Data[[#This Row],[Created]])</f>
        <v>1.9882692116512577E-5</v>
      </c>
      <c r="D377" s="19" cm="1">
        <f t="array" ref="D377">IFERROR(_xlfn.XLOOKUP(Transformed_Data[[#This Row],[Created]],_xlfn._TRO_TRAILING('Fees by date'!$C$4:$C$1001),_xlfn._TRO_TRAILING('Fees by date'!$D$4:D$1001)),"")*Transformed_Data[[#This Row],[Stripe fee Allocation %]]</f>
        <v>-7.4998707625012428E-2</v>
      </c>
      <c r="E377" s="20">
        <f>DATEVALUE(SUBSTITUTE(_xlfn.TEXTAFTER(Transformed_Data[[#This Row],[TabName]], " ", -3), " ", ", ", 2))</f>
        <v>45930</v>
      </c>
      <c r="F377" t="s">
        <v>1137</v>
      </c>
      <c r="G377" t="s">
        <v>1877</v>
      </c>
      <c r="H377" t="s">
        <v>19</v>
      </c>
      <c r="I377" t="s">
        <v>1152</v>
      </c>
      <c r="J377" s="1">
        <v>45922</v>
      </c>
      <c r="K377" t="s">
        <v>1153</v>
      </c>
      <c r="L377">
        <v>15</v>
      </c>
      <c r="M377">
        <v>15</v>
      </c>
      <c r="N377">
        <v>0.74</v>
      </c>
      <c r="O377">
        <v>14.26</v>
      </c>
      <c r="P377" t="s">
        <v>1945</v>
      </c>
      <c r="Q377" t="s">
        <v>1946</v>
      </c>
      <c r="R377" t="s">
        <v>1947</v>
      </c>
      <c r="S377" t="s">
        <v>2457</v>
      </c>
    </row>
    <row r="378" spans="3:19" x14ac:dyDescent="0.45">
      <c r="C378" s="5">
        <f>Transformed_Data[[#This Row],[Amount]]/SUMIFS(Transformed_Data[Amount],Transformed_Data[Created],Transformed_Data[[#This Row],[Created]])</f>
        <v>0.21314245948901481</v>
      </c>
      <c r="D378" s="19" cm="1">
        <f t="array" ref="D378">IFERROR(_xlfn.XLOOKUP(Transformed_Data[[#This Row],[Created]],_xlfn._TRO_TRAILING('Fees by date'!$C$4:$C$1001),_xlfn._TRO_TRAILING('Fees by date'!$D$4:D$1001)),"")*Transformed_Data[[#This Row],[Stripe fee Allocation %]]</f>
        <v>-803.98614574013322</v>
      </c>
      <c r="E378" s="20">
        <f>DATEVALUE(SUBSTITUTE(_xlfn.TEXTAFTER(Transformed_Data[[#This Row],[TabName]], " ", -3), " ", ", ", 2))</f>
        <v>45930</v>
      </c>
      <c r="F378" t="s">
        <v>1137</v>
      </c>
      <c r="G378" t="s">
        <v>1877</v>
      </c>
      <c r="H378" t="s">
        <v>19</v>
      </c>
      <c r="I378" t="s">
        <v>1154</v>
      </c>
      <c r="J378" s="1">
        <v>45922</v>
      </c>
      <c r="K378" t="s">
        <v>1155</v>
      </c>
      <c r="L378">
        <v>160800</v>
      </c>
      <c r="M378">
        <v>160800</v>
      </c>
      <c r="N378">
        <v>4663.5</v>
      </c>
      <c r="O378">
        <v>156136.5</v>
      </c>
      <c r="P378" t="s">
        <v>2558</v>
      </c>
      <c r="Q378" t="s">
        <v>1938</v>
      </c>
      <c r="R378" t="s">
        <v>1939</v>
      </c>
      <c r="S378" t="s">
        <v>2220</v>
      </c>
    </row>
    <row r="379" spans="3:19" x14ac:dyDescent="0.45">
      <c r="C379" s="5">
        <f>Transformed_Data[[#This Row],[Amount]]/SUMIFS(Transformed_Data[Amount],Transformed_Data[Created],Transformed_Data[[#This Row],[Created]])</f>
        <v>2.5615535010107035E-2</v>
      </c>
      <c r="D379" s="19" cm="1">
        <f t="array" ref="D379">IFERROR(_xlfn.XLOOKUP(Transformed_Data[[#This Row],[Created]],_xlfn._TRO_TRAILING('Fees by date'!$C$4:$C$1001),_xlfn._TRO_TRAILING('Fees by date'!$D$4:D$1001)),"")*Transformed_Data[[#This Row],[Stripe fee Allocation %]]</f>
        <v>-96.623334990224336</v>
      </c>
      <c r="E379" s="20">
        <f>DATEVALUE(SUBSTITUTE(_xlfn.TEXTAFTER(Transformed_Data[[#This Row],[TabName]], " ", -3), " ", ", ", 2))</f>
        <v>45930</v>
      </c>
      <c r="F379" t="s">
        <v>1137</v>
      </c>
      <c r="G379" t="s">
        <v>1877</v>
      </c>
      <c r="H379" t="s">
        <v>19</v>
      </c>
      <c r="I379" t="s">
        <v>1156</v>
      </c>
      <c r="J379" s="1">
        <v>45922</v>
      </c>
      <c r="K379" t="s">
        <v>1157</v>
      </c>
      <c r="L379">
        <v>19325</v>
      </c>
      <c r="M379">
        <v>19325</v>
      </c>
      <c r="N379">
        <v>560.73</v>
      </c>
      <c r="O379">
        <v>18764.27</v>
      </c>
      <c r="P379" t="s">
        <v>2559</v>
      </c>
      <c r="Q379" t="s">
        <v>2560</v>
      </c>
      <c r="R379" t="s">
        <v>2561</v>
      </c>
      <c r="S379" t="s">
        <v>2562</v>
      </c>
    </row>
    <row r="380" spans="3:19" x14ac:dyDescent="0.45">
      <c r="C380" s="5">
        <f>Transformed_Data[[#This Row],[Amount]]/SUMIFS(Transformed_Data[Amount],Transformed_Data[Created],Transformed_Data[[#This Row],[Created]])</f>
        <v>2.5615535010107035E-2</v>
      </c>
      <c r="D380" s="19" cm="1">
        <f t="array" ref="D380">IFERROR(_xlfn.XLOOKUP(Transformed_Data[[#This Row],[Created]],_xlfn._TRO_TRAILING('Fees by date'!$C$4:$C$1001),_xlfn._TRO_TRAILING('Fees by date'!$D$4:D$1001)),"")*Transformed_Data[[#This Row],[Stripe fee Allocation %]]</f>
        <v>-96.623334990224336</v>
      </c>
      <c r="E380" s="20">
        <f>DATEVALUE(SUBSTITUTE(_xlfn.TEXTAFTER(Transformed_Data[[#This Row],[TabName]], " ", -3), " ", ", ", 2))</f>
        <v>45930</v>
      </c>
      <c r="F380" t="s">
        <v>1137</v>
      </c>
      <c r="G380" t="s">
        <v>1877</v>
      </c>
      <c r="H380" t="s">
        <v>19</v>
      </c>
      <c r="I380" t="s">
        <v>1158</v>
      </c>
      <c r="J380" s="1">
        <v>45922</v>
      </c>
      <c r="K380" t="s">
        <v>1159</v>
      </c>
      <c r="L380">
        <v>19325</v>
      </c>
      <c r="M380">
        <v>19325</v>
      </c>
      <c r="N380">
        <v>560.73</v>
      </c>
      <c r="O380">
        <v>18764.27</v>
      </c>
      <c r="P380" t="s">
        <v>2559</v>
      </c>
      <c r="Q380" t="s">
        <v>2560</v>
      </c>
      <c r="R380" t="s">
        <v>2561</v>
      </c>
      <c r="S380" t="s">
        <v>2562</v>
      </c>
    </row>
    <row r="381" spans="3:19" x14ac:dyDescent="0.45">
      <c r="C381" s="5">
        <f>Transformed_Data[[#This Row],[Amount]]/SUMIFS(Transformed_Data[Amount],Transformed_Data[Created],Transformed_Data[[#This Row],[Created]])</f>
        <v>3.3668025317294625E-2</v>
      </c>
      <c r="D381" s="19" cm="1">
        <f t="array" ref="D381">IFERROR(_xlfn.XLOOKUP(Transformed_Data[[#This Row],[Created]],_xlfn._TRO_TRAILING('Fees by date'!$C$4:$C$1001),_xlfn._TRO_TRAILING('Fees by date'!$D$4:D$1001)),"")*Transformed_Data[[#This Row],[Stripe fee Allocation %]]</f>
        <v>-126.99781157835436</v>
      </c>
      <c r="E381" s="20">
        <f>DATEVALUE(SUBSTITUTE(_xlfn.TEXTAFTER(Transformed_Data[[#This Row],[TabName]], " ", -3), " ", ", ", 2))</f>
        <v>45930</v>
      </c>
      <c r="F381" t="s">
        <v>1137</v>
      </c>
      <c r="G381" t="s">
        <v>1877</v>
      </c>
      <c r="H381" t="s">
        <v>19</v>
      </c>
      <c r="I381" t="s">
        <v>1160</v>
      </c>
      <c r="J381" s="1">
        <v>45922</v>
      </c>
      <c r="K381" t="s">
        <v>1161</v>
      </c>
      <c r="L381">
        <v>25400</v>
      </c>
      <c r="M381">
        <v>25400</v>
      </c>
      <c r="N381">
        <v>1117.9000000000001</v>
      </c>
      <c r="O381">
        <v>24282.1</v>
      </c>
      <c r="P381" t="s">
        <v>2563</v>
      </c>
      <c r="Q381" t="s">
        <v>2564</v>
      </c>
      <c r="R381" t="s">
        <v>2565</v>
      </c>
      <c r="S381" t="s">
        <v>2566</v>
      </c>
    </row>
    <row r="382" spans="3:19" x14ac:dyDescent="0.45">
      <c r="C382" s="5">
        <f>Transformed_Data[[#This Row],[Amount]]/SUMIFS(Transformed_Data[Amount],Transformed_Data[Created],Transformed_Data[[#This Row],[Created]])</f>
        <v>5.4061039864797697E-2</v>
      </c>
      <c r="D382" s="19" cm="1">
        <f t="array" ref="D382">IFERROR(_xlfn.XLOOKUP(Transformed_Data[[#This Row],[Created]],_xlfn._TRO_TRAILING('Fees by date'!$C$4:$C$1001),_xlfn._TRO_TRAILING('Fees by date'!$D$4:D$1001)),"")*Transformed_Data[[#This Row],[Stripe fee Allocation %]]</f>
        <v>-203.92148603240881</v>
      </c>
      <c r="E382" s="20">
        <f>DATEVALUE(SUBSTITUTE(_xlfn.TEXTAFTER(Transformed_Data[[#This Row],[TabName]], " ", -3), " ", ", ", 2))</f>
        <v>45930</v>
      </c>
      <c r="F382" t="s">
        <v>1137</v>
      </c>
      <c r="G382" t="s">
        <v>1877</v>
      </c>
      <c r="H382" t="s">
        <v>19</v>
      </c>
      <c r="I382" t="s">
        <v>1162</v>
      </c>
      <c r="J382" s="1">
        <v>45922</v>
      </c>
      <c r="K382" t="s">
        <v>1163</v>
      </c>
      <c r="L382">
        <v>40785</v>
      </c>
      <c r="M382">
        <v>40785</v>
      </c>
      <c r="N382">
        <v>1183.07</v>
      </c>
      <c r="O382">
        <v>39601.93</v>
      </c>
      <c r="P382" t="s">
        <v>2056</v>
      </c>
      <c r="Q382" t="s">
        <v>2567</v>
      </c>
      <c r="R382" t="s">
        <v>2568</v>
      </c>
      <c r="S382" t="s">
        <v>2569</v>
      </c>
    </row>
    <row r="383" spans="3:19" x14ac:dyDescent="0.45">
      <c r="C383" s="5">
        <f>Transformed_Data[[#This Row],[Amount]]/SUMIFS(Transformed_Data[Amount],Transformed_Data[Created],Transformed_Data[[#This Row],[Created]])</f>
        <v>4.0096762434967029E-2</v>
      </c>
      <c r="D383" s="19" cm="1">
        <f t="array" ref="D383">IFERROR(_xlfn.XLOOKUP(Transformed_Data[[#This Row],[Created]],_xlfn._TRO_TRAILING('Fees by date'!$C$4:$C$1001),_xlfn._TRO_TRAILING('Fees by date'!$D$4:D$1001)),"")*Transformed_Data[[#This Row],[Stripe fee Allocation %]]</f>
        <v>-151.24739371044174</v>
      </c>
      <c r="E383" s="20">
        <f>DATEVALUE(SUBSTITUTE(_xlfn.TEXTAFTER(Transformed_Data[[#This Row],[TabName]], " ", -3), " ", ", ", 2))</f>
        <v>45930</v>
      </c>
      <c r="F383" t="s">
        <v>1137</v>
      </c>
      <c r="G383" t="s">
        <v>1877</v>
      </c>
      <c r="H383" t="s">
        <v>19</v>
      </c>
      <c r="I383" t="s">
        <v>1164</v>
      </c>
      <c r="J383" s="1">
        <v>45922</v>
      </c>
      <c r="K383" t="s">
        <v>1165</v>
      </c>
      <c r="L383">
        <v>30250</v>
      </c>
      <c r="M383">
        <v>30250</v>
      </c>
      <c r="N383">
        <v>1028.8</v>
      </c>
      <c r="O383">
        <v>29221.200000000001</v>
      </c>
      <c r="P383" t="s">
        <v>2570</v>
      </c>
      <c r="Q383" t="s">
        <v>2571</v>
      </c>
      <c r="R383" t="s">
        <v>2572</v>
      </c>
      <c r="S383" t="s">
        <v>2573</v>
      </c>
    </row>
    <row r="384" spans="3:19" x14ac:dyDescent="0.45">
      <c r="C384" s="5">
        <f>Transformed_Data[[#This Row],[Amount]]/SUMIFS(Transformed_Data[Amount],Transformed_Data[Created],Transformed_Data[[#This Row],[Created]])</f>
        <v>1.4050435762335554E-3</v>
      </c>
      <c r="D384" s="19" cm="1">
        <f t="array" ref="D384">IFERROR(_xlfn.XLOOKUP(Transformed_Data[[#This Row],[Created]],_xlfn._TRO_TRAILING('Fees by date'!$C$4:$C$1001),_xlfn._TRO_TRAILING('Fees by date'!$D$4:D$1001)),"")*Transformed_Data[[#This Row],[Stripe fee Allocation %]]</f>
        <v>-5.299908672167545</v>
      </c>
      <c r="E384" s="20">
        <f>DATEVALUE(SUBSTITUTE(_xlfn.TEXTAFTER(Transformed_Data[[#This Row],[TabName]], " ", -3), " ", ", ", 2))</f>
        <v>45930</v>
      </c>
      <c r="F384" t="s">
        <v>1137</v>
      </c>
      <c r="G384" t="s">
        <v>1877</v>
      </c>
      <c r="H384" t="s">
        <v>19</v>
      </c>
      <c r="I384" t="s">
        <v>1166</v>
      </c>
      <c r="J384" s="1">
        <v>45922</v>
      </c>
      <c r="K384" t="s">
        <v>1167</v>
      </c>
      <c r="L384">
        <v>1060</v>
      </c>
      <c r="M384">
        <v>1060</v>
      </c>
      <c r="N384">
        <v>31.04</v>
      </c>
      <c r="O384">
        <v>1028.96</v>
      </c>
      <c r="P384" t="s">
        <v>2528</v>
      </c>
      <c r="Q384" t="s">
        <v>2529</v>
      </c>
      <c r="R384" t="s">
        <v>2530</v>
      </c>
      <c r="S384" t="s">
        <v>2574</v>
      </c>
    </row>
    <row r="385" spans="3:19" x14ac:dyDescent="0.45">
      <c r="C385" s="5">
        <f>Transformed_Data[[#This Row],[Amount]]/SUMIFS(Transformed_Data[Amount],Transformed_Data[Created],Transformed_Data[[#This Row],[Created]])</f>
        <v>5.6811478940915268E-2</v>
      </c>
      <c r="D385" s="19" cm="1">
        <f t="array" ref="D385">IFERROR(_xlfn.XLOOKUP(Transformed_Data[[#This Row],[Created]],_xlfn._TRO_TRAILING('Fees by date'!$C$4:$C$1001),_xlfn._TRO_TRAILING('Fees by date'!$D$4:D$1001)),"")*Transformed_Data[[#This Row],[Stripe fee Allocation %]]</f>
        <v>-214.29630725386883</v>
      </c>
      <c r="E385" s="20">
        <f>DATEVALUE(SUBSTITUTE(_xlfn.TEXTAFTER(Transformed_Data[[#This Row],[TabName]], " ", -3), " ", ", ", 2))</f>
        <v>45930</v>
      </c>
      <c r="F385" t="s">
        <v>1137</v>
      </c>
      <c r="G385" t="s">
        <v>1877</v>
      </c>
      <c r="H385" t="s">
        <v>19</v>
      </c>
      <c r="I385" t="s">
        <v>1168</v>
      </c>
      <c r="J385" s="1">
        <v>45922</v>
      </c>
      <c r="K385" t="s">
        <v>1169</v>
      </c>
      <c r="L385">
        <v>42860</v>
      </c>
      <c r="M385">
        <v>42860</v>
      </c>
      <c r="N385">
        <v>1243.24</v>
      </c>
      <c r="O385">
        <v>41616.76</v>
      </c>
      <c r="P385" t="s">
        <v>2267</v>
      </c>
      <c r="Q385" t="s">
        <v>2268</v>
      </c>
      <c r="R385" t="s">
        <v>2575</v>
      </c>
      <c r="S385" t="s">
        <v>2576</v>
      </c>
    </row>
    <row r="386" spans="3:19" x14ac:dyDescent="0.45">
      <c r="C386" s="5">
        <f>Transformed_Data[[#This Row],[Amount]]/SUMIFS(Transformed_Data[Amount],Transformed_Data[Created],Transformed_Data[[#This Row],[Created]])</f>
        <v>0.25844185969446931</v>
      </c>
      <c r="D386" s="19" cm="1">
        <f t="array" ref="D386">IFERROR(_xlfn.XLOOKUP(Transformed_Data[[#This Row],[Created]],_xlfn._TRO_TRAILING('Fees by date'!$C$4:$C$1001),_xlfn._TRO_TRAILING('Fees by date'!$D$4:D$1001)),"")*Transformed_Data[[#This Row],[Stripe fee Allocation %]]</f>
        <v>-974.85820127911995</v>
      </c>
      <c r="E386" s="20">
        <f>DATEVALUE(SUBSTITUTE(_xlfn.TEXTAFTER(Transformed_Data[[#This Row],[TabName]], " ", -3), " ", ", ", 2))</f>
        <v>45930</v>
      </c>
      <c r="F386" t="s">
        <v>1137</v>
      </c>
      <c r="G386" t="s">
        <v>1877</v>
      </c>
      <c r="H386" t="s">
        <v>19</v>
      </c>
      <c r="I386" t="s">
        <v>1198</v>
      </c>
      <c r="J386" s="1">
        <v>45922</v>
      </c>
      <c r="K386" t="s">
        <v>1199</v>
      </c>
      <c r="L386">
        <v>194975</v>
      </c>
      <c r="M386">
        <v>194975</v>
      </c>
      <c r="N386">
        <v>8</v>
      </c>
      <c r="O386">
        <v>194967</v>
      </c>
      <c r="P386" t="s">
        <v>2577</v>
      </c>
      <c r="Q386" t="s">
        <v>2578</v>
      </c>
      <c r="R386" t="s">
        <v>2579</v>
      </c>
      <c r="S386" t="s">
        <v>2580</v>
      </c>
    </row>
    <row r="387" spans="3:19" x14ac:dyDescent="0.45">
      <c r="C387" s="5">
        <f>Transformed_Data[[#This Row],[Amount]]/SUMIFS(Transformed_Data[Amount],Transformed_Data[Created],Transformed_Data[[#This Row],[Created]])</f>
        <v>0.37577503601177431</v>
      </c>
      <c r="D387" s="19" cm="1">
        <f t="array" ref="D387">IFERROR(_xlfn.XLOOKUP(Transformed_Data[[#This Row],[Created]],_xlfn._TRO_TRAILING('Fees by date'!$C$4:$C$1001),_xlfn._TRO_TRAILING('Fees by date'!$D$4:D$1001)),"")*Transformed_Data[[#This Row],[Stripe fee Allocation %]]</f>
        <v>-150.00187887518004</v>
      </c>
      <c r="E387" s="20">
        <f>DATEVALUE(SUBSTITUTE(_xlfn.TEXTAFTER(Transformed_Data[[#This Row],[TabName]], " ", -3), " ", ", ", 2))</f>
        <v>45930</v>
      </c>
      <c r="F387" t="s">
        <v>1137</v>
      </c>
      <c r="G387" t="s">
        <v>1877</v>
      </c>
      <c r="H387" t="s">
        <v>19</v>
      </c>
      <c r="I387" t="s">
        <v>1170</v>
      </c>
      <c r="J387" s="1">
        <v>45923</v>
      </c>
      <c r="K387" t="s">
        <v>1171</v>
      </c>
      <c r="L387">
        <v>30000</v>
      </c>
      <c r="M387">
        <v>30000</v>
      </c>
      <c r="N387">
        <v>1320.3</v>
      </c>
      <c r="O387">
        <v>28679.7</v>
      </c>
      <c r="P387" t="s">
        <v>2581</v>
      </c>
      <c r="Q387" t="s">
        <v>2582</v>
      </c>
      <c r="R387" t="s">
        <v>2583</v>
      </c>
      <c r="S387" t="s">
        <v>1921</v>
      </c>
    </row>
    <row r="388" spans="3:19" x14ac:dyDescent="0.45">
      <c r="C388" s="5">
        <f>Transformed_Data[[#This Row],[Amount]]/SUMIFS(Transformed_Data[Amount],Transformed_Data[Created],Transformed_Data[[#This Row],[Created]])</f>
        <v>8.3923091375962926E-3</v>
      </c>
      <c r="D388" s="19" cm="1">
        <f t="array" ref="D388">IFERROR(_xlfn.XLOOKUP(Transformed_Data[[#This Row],[Created]],_xlfn._TRO_TRAILING('Fees by date'!$C$4:$C$1001),_xlfn._TRO_TRAILING('Fees by date'!$D$4:D$1001)),"")*Transformed_Data[[#This Row],[Stripe fee Allocation %]]</f>
        <v>-3.3500419615456876</v>
      </c>
      <c r="E388" s="20">
        <f>DATEVALUE(SUBSTITUTE(_xlfn.TEXTAFTER(Transformed_Data[[#This Row],[TabName]], " ", -3), " ", ", ", 2))</f>
        <v>45930</v>
      </c>
      <c r="F388" t="s">
        <v>1137</v>
      </c>
      <c r="G388" t="s">
        <v>1877</v>
      </c>
      <c r="H388" t="s">
        <v>19</v>
      </c>
      <c r="I388" t="s">
        <v>246</v>
      </c>
      <c r="J388" s="1">
        <v>45923</v>
      </c>
      <c r="K388" t="s">
        <v>247</v>
      </c>
      <c r="L388">
        <v>670</v>
      </c>
      <c r="M388">
        <v>670</v>
      </c>
      <c r="N388">
        <v>19.73</v>
      </c>
      <c r="O388">
        <v>650.27</v>
      </c>
      <c r="P388" t="s">
        <v>2198</v>
      </c>
      <c r="Q388" t="s">
        <v>2199</v>
      </c>
      <c r="R388" t="s">
        <v>2200</v>
      </c>
      <c r="S388" t="s">
        <v>2201</v>
      </c>
    </row>
    <row r="389" spans="3:19" x14ac:dyDescent="0.45">
      <c r="C389" s="5">
        <f>Transformed_Data[[#This Row],[Amount]]/SUMIFS(Transformed_Data[Amount],Transformed_Data[Created],Transformed_Data[[#This Row],[Created]])</f>
        <v>6.7639506482119367E-3</v>
      </c>
      <c r="D389" s="19" cm="1">
        <f t="array" ref="D389">IFERROR(_xlfn.XLOOKUP(Transformed_Data[[#This Row],[Created]],_xlfn._TRO_TRAILING('Fees by date'!$C$4:$C$1001),_xlfn._TRO_TRAILING('Fees by date'!$D$4:D$1001)),"")*Transformed_Data[[#This Row],[Stripe fee Allocation %]]</f>
        <v>-2.7000338197532407</v>
      </c>
      <c r="E389" s="20">
        <f>DATEVALUE(SUBSTITUTE(_xlfn.TEXTAFTER(Transformed_Data[[#This Row],[TabName]], " ", -3), " ", ", ", 2))</f>
        <v>45930</v>
      </c>
      <c r="F389" t="s">
        <v>1137</v>
      </c>
      <c r="G389" t="s">
        <v>1877</v>
      </c>
      <c r="H389" t="s">
        <v>19</v>
      </c>
      <c r="I389" t="s">
        <v>1172</v>
      </c>
      <c r="J389" s="1">
        <v>45923</v>
      </c>
      <c r="K389" t="s">
        <v>1173</v>
      </c>
      <c r="L389">
        <v>540</v>
      </c>
      <c r="M389">
        <v>540</v>
      </c>
      <c r="N389">
        <v>15.96</v>
      </c>
      <c r="O389">
        <v>524.04</v>
      </c>
      <c r="P389" t="s">
        <v>2448</v>
      </c>
      <c r="Q389" t="s">
        <v>2449</v>
      </c>
      <c r="R389" t="s">
        <v>2378</v>
      </c>
      <c r="S389" t="s">
        <v>2450</v>
      </c>
    </row>
    <row r="390" spans="3:19" x14ac:dyDescent="0.45">
      <c r="C390" s="5">
        <f>Transformed_Data[[#This Row],[Amount]]/SUMIFS(Transformed_Data[Amount],Transformed_Data[Created],Transformed_Data[[#This Row],[Created]])</f>
        <v>0.35072336694432266</v>
      </c>
      <c r="D390" s="19" cm="1">
        <f t="array" ref="D390">IFERROR(_xlfn.XLOOKUP(Transformed_Data[[#This Row],[Created]],_xlfn._TRO_TRAILING('Fees by date'!$C$4:$C$1001),_xlfn._TRO_TRAILING('Fees by date'!$D$4:D$1001)),"")*Transformed_Data[[#This Row],[Stripe fee Allocation %]]</f>
        <v>-140.00175361683469</v>
      </c>
      <c r="E390" s="20">
        <f>DATEVALUE(SUBSTITUTE(_xlfn.TEXTAFTER(Transformed_Data[[#This Row],[TabName]], " ", -3), " ", ", ", 2))</f>
        <v>45930</v>
      </c>
      <c r="F390" t="s">
        <v>1137</v>
      </c>
      <c r="G390" t="s">
        <v>1877</v>
      </c>
      <c r="H390" t="s">
        <v>19</v>
      </c>
      <c r="I390" t="s">
        <v>1174</v>
      </c>
      <c r="J390" s="1">
        <v>45923</v>
      </c>
      <c r="K390" t="s">
        <v>1175</v>
      </c>
      <c r="L390">
        <v>28000</v>
      </c>
      <c r="M390">
        <v>28000</v>
      </c>
      <c r="N390">
        <v>952.3</v>
      </c>
      <c r="O390">
        <v>27047.7</v>
      </c>
      <c r="P390" t="s">
        <v>2584</v>
      </c>
      <c r="Q390" t="s">
        <v>2585</v>
      </c>
      <c r="R390" t="s">
        <v>2586</v>
      </c>
      <c r="S390" t="s">
        <v>2587</v>
      </c>
    </row>
    <row r="391" spans="3:19" x14ac:dyDescent="0.45">
      <c r="C391" s="5">
        <f>Transformed_Data[[#This Row],[Amount]]/SUMIFS(Transformed_Data[Amount],Transformed_Data[Created],Transformed_Data[[#This Row],[Created]])</f>
        <v>1.6283584893843552E-2</v>
      </c>
      <c r="D391" s="19" cm="1">
        <f t="array" ref="D391">IFERROR(_xlfn.XLOOKUP(Transformed_Data[[#This Row],[Created]],_xlfn._TRO_TRAILING('Fees by date'!$C$4:$C$1001),_xlfn._TRO_TRAILING('Fees by date'!$D$4:D$1001)),"")*Transformed_Data[[#This Row],[Stripe fee Allocation %]]</f>
        <v>-6.5000814179244681</v>
      </c>
      <c r="E391" s="20">
        <f>DATEVALUE(SUBSTITUTE(_xlfn.TEXTAFTER(Transformed_Data[[#This Row],[TabName]], " ", -3), " ", ", ", 2))</f>
        <v>45930</v>
      </c>
      <c r="F391" t="s">
        <v>1137</v>
      </c>
      <c r="G391" t="s">
        <v>1877</v>
      </c>
      <c r="H391" t="s">
        <v>19</v>
      </c>
      <c r="I391" t="s">
        <v>1176</v>
      </c>
      <c r="J391" s="1">
        <v>45923</v>
      </c>
      <c r="K391" t="s">
        <v>1177</v>
      </c>
      <c r="L391">
        <v>1300</v>
      </c>
      <c r="M391">
        <v>1300</v>
      </c>
      <c r="N391">
        <v>57.5</v>
      </c>
      <c r="O391">
        <v>1242.5</v>
      </c>
      <c r="P391" t="s">
        <v>2563</v>
      </c>
      <c r="Q391" t="s">
        <v>2564</v>
      </c>
      <c r="R391" t="s">
        <v>2565</v>
      </c>
      <c r="S391" t="s">
        <v>2566</v>
      </c>
    </row>
    <row r="392" spans="3:19" x14ac:dyDescent="0.45">
      <c r="C392" s="5">
        <f>Transformed_Data[[#This Row],[Amount]]/SUMIFS(Transformed_Data[Amount],Transformed_Data[Created],Transformed_Data[[#This Row],[Created]])</f>
        <v>0.24206175236425126</v>
      </c>
      <c r="D392" s="19" cm="1">
        <f t="array" ref="D392">IFERROR(_xlfn.XLOOKUP(Transformed_Data[[#This Row],[Created]],_xlfn._TRO_TRAILING('Fees by date'!$C$4:$C$1001),_xlfn._TRO_TRAILING('Fees by date'!$D$4:D$1001)),"")*Transformed_Data[[#This Row],[Stripe fee Allocation %]]</f>
        <v>-96.626210308761799</v>
      </c>
      <c r="E392" s="20">
        <f>DATEVALUE(SUBSTITUTE(_xlfn.TEXTAFTER(Transformed_Data[[#This Row],[TabName]], " ", -3), " ", ", ", 2))</f>
        <v>45930</v>
      </c>
      <c r="F392" t="s">
        <v>1137</v>
      </c>
      <c r="G392" t="s">
        <v>1877</v>
      </c>
      <c r="H392" t="s">
        <v>19</v>
      </c>
      <c r="I392" t="s">
        <v>1178</v>
      </c>
      <c r="J392" s="1">
        <v>45923</v>
      </c>
      <c r="K392" t="s">
        <v>1179</v>
      </c>
      <c r="L392">
        <v>19325</v>
      </c>
      <c r="M392">
        <v>19325</v>
      </c>
      <c r="N392">
        <v>560.73</v>
      </c>
      <c r="O392">
        <v>18764.27</v>
      </c>
      <c r="P392" t="s">
        <v>2559</v>
      </c>
      <c r="Q392" t="s">
        <v>2560</v>
      </c>
      <c r="R392" t="s">
        <v>2561</v>
      </c>
      <c r="S392" t="s">
        <v>2562</v>
      </c>
    </row>
    <row r="393" spans="3:19" x14ac:dyDescent="0.45">
      <c r="C393" s="5">
        <f>Transformed_Data[[#This Row],[Amount]]/SUMIFS(Transformed_Data[Amount],Transformed_Data[Created],Transformed_Data[[#This Row],[Created]])</f>
        <v>2.8451260841247706E-2</v>
      </c>
      <c r="D393" s="19" cm="1">
        <f t="array" ref="D393">IFERROR(_xlfn.XLOOKUP(Transformed_Data[[#This Row],[Created]],_xlfn._TRO_TRAILING('Fees by date'!$C$4:$C$1001),_xlfn._TRO_TRAILING('Fees by date'!$D$4:D$1001)),"")*Transformed_Data[[#This Row],[Stripe fee Allocation %]]</f>
        <v>-96.650071128152106</v>
      </c>
      <c r="E393" s="20">
        <f>DATEVALUE(SUBSTITUTE(_xlfn.TEXTAFTER(Transformed_Data[[#This Row],[TabName]], " ", -3), " ", ", ", 2))</f>
        <v>45930</v>
      </c>
      <c r="F393" t="s">
        <v>1137</v>
      </c>
      <c r="G393" t="s">
        <v>1877</v>
      </c>
      <c r="H393" t="s">
        <v>19</v>
      </c>
      <c r="I393" t="s">
        <v>1180</v>
      </c>
      <c r="J393" s="1">
        <v>45924</v>
      </c>
      <c r="K393" t="s">
        <v>1181</v>
      </c>
      <c r="L393">
        <v>19330</v>
      </c>
      <c r="M393">
        <v>19330</v>
      </c>
      <c r="N393">
        <v>560.87</v>
      </c>
      <c r="O393">
        <v>18769.13</v>
      </c>
      <c r="P393" t="s">
        <v>2559</v>
      </c>
      <c r="Q393" t="s">
        <v>2560</v>
      </c>
      <c r="R393" t="s">
        <v>2561</v>
      </c>
      <c r="S393" t="s">
        <v>2562</v>
      </c>
    </row>
    <row r="394" spans="3:19" x14ac:dyDescent="0.45">
      <c r="C394" s="5">
        <f>Transformed_Data[[#This Row],[Amount]]/SUMIFS(Transformed_Data[Amount],Transformed_Data[Created],Transformed_Data[[#This Row],[Created]])</f>
        <v>0.21831890286757211</v>
      </c>
      <c r="D394" s="19" cm="1">
        <f t="array" ref="D394">IFERROR(_xlfn.XLOOKUP(Transformed_Data[[#This Row],[Created]],_xlfn._TRO_TRAILING('Fees by date'!$C$4:$C$1001),_xlfn._TRO_TRAILING('Fees by date'!$D$4:D$1001)),"")*Transformed_Data[[#This Row],[Stripe fee Allocation %]]</f>
        <v>-741.63804579725718</v>
      </c>
      <c r="E394" s="20">
        <f>DATEVALUE(SUBSTITUTE(_xlfn.TEXTAFTER(Transformed_Data[[#This Row],[TabName]], " ", -3), " ", ", ", 2))</f>
        <v>45930</v>
      </c>
      <c r="F394" t="s">
        <v>1137</v>
      </c>
      <c r="G394" t="s">
        <v>1877</v>
      </c>
      <c r="H394" t="s">
        <v>19</v>
      </c>
      <c r="I394" t="s">
        <v>1182</v>
      </c>
      <c r="J394" s="1">
        <v>45924</v>
      </c>
      <c r="K394" t="s">
        <v>1183</v>
      </c>
      <c r="L394">
        <v>148327.5</v>
      </c>
      <c r="M394">
        <v>148327.5</v>
      </c>
      <c r="N394">
        <v>4301.8</v>
      </c>
      <c r="O394">
        <v>144025.70000000001</v>
      </c>
      <c r="P394" t="s">
        <v>2588</v>
      </c>
      <c r="Q394" t="s">
        <v>2589</v>
      </c>
      <c r="R394" t="s">
        <v>2590</v>
      </c>
      <c r="S394" t="s">
        <v>2591</v>
      </c>
    </row>
    <row r="395" spans="3:19" x14ac:dyDescent="0.45">
      <c r="C395" s="5">
        <f>Transformed_Data[[#This Row],[Amount]]/SUMIFS(Transformed_Data[Amount],Transformed_Data[Created],Transformed_Data[[#This Row],[Created]])</f>
        <v>0.25757737440343242</v>
      </c>
      <c r="D395" s="19" cm="1">
        <f t="array" ref="D395">IFERROR(_xlfn.XLOOKUP(Transformed_Data[[#This Row],[Created]],_xlfn._TRO_TRAILING('Fees by date'!$C$4:$C$1001),_xlfn._TRO_TRAILING('Fees by date'!$D$4:D$1001)),"")*Transformed_Data[[#This Row],[Stripe fee Allocation %]]</f>
        <v>-875.0006439434361</v>
      </c>
      <c r="E395" s="20">
        <f>DATEVALUE(SUBSTITUTE(_xlfn.TEXTAFTER(Transformed_Data[[#This Row],[TabName]], " ", -3), " ", ", ", 2))</f>
        <v>45930</v>
      </c>
      <c r="F395" t="s">
        <v>1137</v>
      </c>
      <c r="G395" t="s">
        <v>1877</v>
      </c>
      <c r="H395" t="s">
        <v>19</v>
      </c>
      <c r="I395" t="s">
        <v>1200</v>
      </c>
      <c r="J395" s="1">
        <v>45924</v>
      </c>
      <c r="K395" t="s">
        <v>1201</v>
      </c>
      <c r="L395">
        <v>175000</v>
      </c>
      <c r="M395">
        <v>175000</v>
      </c>
      <c r="N395">
        <v>8</v>
      </c>
      <c r="O395">
        <v>174992</v>
      </c>
      <c r="P395" t="s">
        <v>2592</v>
      </c>
      <c r="Q395" t="s">
        <v>2593</v>
      </c>
      <c r="R395" t="s">
        <v>2594</v>
      </c>
      <c r="S395" t="s">
        <v>2595</v>
      </c>
    </row>
    <row r="396" spans="3:19" x14ac:dyDescent="0.45">
      <c r="C396" s="5">
        <f>Transformed_Data[[#This Row],[Amount]]/SUMIFS(Transformed_Data[Amount],Transformed_Data[Created],Transformed_Data[[#This Row],[Created]])</f>
        <v>0.25757737440343242</v>
      </c>
      <c r="D396" s="19" cm="1">
        <f t="array" ref="D396">IFERROR(_xlfn.XLOOKUP(Transformed_Data[[#This Row],[Created]],_xlfn._TRO_TRAILING('Fees by date'!$C$4:$C$1001),_xlfn._TRO_TRAILING('Fees by date'!$D$4:D$1001)),"")*Transformed_Data[[#This Row],[Stripe fee Allocation %]]</f>
        <v>-875.0006439434361</v>
      </c>
      <c r="E396" s="20">
        <f>DATEVALUE(SUBSTITUTE(_xlfn.TEXTAFTER(Transformed_Data[[#This Row],[TabName]], " ", -3), " ", ", ", 2))</f>
        <v>45930</v>
      </c>
      <c r="F396" t="s">
        <v>1137</v>
      </c>
      <c r="G396" t="s">
        <v>1877</v>
      </c>
      <c r="H396" t="s">
        <v>19</v>
      </c>
      <c r="I396" t="s">
        <v>1202</v>
      </c>
      <c r="J396" s="1">
        <v>45924</v>
      </c>
      <c r="K396" t="s">
        <v>1203</v>
      </c>
      <c r="L396">
        <v>175000</v>
      </c>
      <c r="M396">
        <v>175000</v>
      </c>
      <c r="N396">
        <v>8</v>
      </c>
      <c r="O396">
        <v>174992</v>
      </c>
      <c r="P396" t="s">
        <v>2596</v>
      </c>
      <c r="Q396" t="s">
        <v>2597</v>
      </c>
      <c r="R396" t="s">
        <v>2598</v>
      </c>
      <c r="S396" t="s">
        <v>2599</v>
      </c>
    </row>
    <row r="397" spans="3:19" x14ac:dyDescent="0.45">
      <c r="C397" s="5">
        <f>Transformed_Data[[#This Row],[Amount]]/SUMIFS(Transformed_Data[Amount],Transformed_Data[Created],Transformed_Data[[#This Row],[Created]])</f>
        <v>0.23807508748431538</v>
      </c>
      <c r="D397" s="19" cm="1">
        <f t="array" ref="D397">IFERROR(_xlfn.XLOOKUP(Transformed_Data[[#This Row],[Created]],_xlfn._TRO_TRAILING('Fees by date'!$C$4:$C$1001),_xlfn._TRO_TRAILING('Fees by date'!$D$4:D$1001)),"")*Transformed_Data[[#This Row],[Stripe fee Allocation %]]</f>
        <v>-808.75059518771877</v>
      </c>
      <c r="E397" s="20">
        <f>DATEVALUE(SUBSTITUTE(_xlfn.TEXTAFTER(Transformed_Data[[#This Row],[TabName]], " ", -3), " ", ", ", 2))</f>
        <v>45930</v>
      </c>
      <c r="F397" t="s">
        <v>1137</v>
      </c>
      <c r="G397" t="s">
        <v>1877</v>
      </c>
      <c r="H397" t="s">
        <v>19</v>
      </c>
      <c r="I397" t="s">
        <v>1204</v>
      </c>
      <c r="J397" s="1">
        <v>45924</v>
      </c>
      <c r="K397" t="s">
        <v>1205</v>
      </c>
      <c r="L397">
        <v>161750</v>
      </c>
      <c r="M397">
        <v>161750</v>
      </c>
      <c r="N397">
        <v>8</v>
      </c>
      <c r="O397">
        <v>161742</v>
      </c>
      <c r="P397" t="s">
        <v>2600</v>
      </c>
      <c r="Q397" t="s">
        <v>2601</v>
      </c>
      <c r="R397" t="s">
        <v>2602</v>
      </c>
      <c r="S397" t="s">
        <v>2603</v>
      </c>
    </row>
    <row r="398" spans="3:19" x14ac:dyDescent="0.45">
      <c r="C398" s="5">
        <f>Transformed_Data[[#This Row],[Amount]]/SUMIFS(Transformed_Data[Amount],Transformed_Data[Created],Transformed_Data[[#This Row],[Created]])</f>
        <v>0.6428571428571429</v>
      </c>
      <c r="D398" s="19" cm="1">
        <f t="array" ref="D398">IFERROR(_xlfn.XLOOKUP(Transformed_Data[[#This Row],[Created]],_xlfn._TRO_TRAILING('Fees by date'!$C$4:$C$1001),_xlfn._TRO_TRAILING('Fees by date'!$D$4:D$1001)),"")*Transformed_Data[[#This Row],[Stripe fee Allocation %]]</f>
        <v>-450.00000000000006</v>
      </c>
      <c r="E398" s="20">
        <f>DATEVALUE(SUBSTITUTE(_xlfn.TEXTAFTER(Transformed_Data[[#This Row],[TabName]], " ", -3), " ", ", ", 2))</f>
        <v>45930</v>
      </c>
      <c r="F398" t="s">
        <v>1137</v>
      </c>
      <c r="G398" t="s">
        <v>1877</v>
      </c>
      <c r="H398" t="s">
        <v>19</v>
      </c>
      <c r="I398" t="s">
        <v>1184</v>
      </c>
      <c r="J398" s="1">
        <v>45925</v>
      </c>
      <c r="K398" t="s">
        <v>1185</v>
      </c>
      <c r="L398">
        <v>90000</v>
      </c>
      <c r="M398">
        <v>90000</v>
      </c>
      <c r="N398">
        <v>2610.3000000000002</v>
      </c>
      <c r="O398">
        <v>87389.7</v>
      </c>
      <c r="P398" t="s">
        <v>2194</v>
      </c>
      <c r="Q398" t="s">
        <v>2195</v>
      </c>
      <c r="R398" t="s">
        <v>2196</v>
      </c>
      <c r="S398" t="s">
        <v>2197</v>
      </c>
    </row>
    <row r="399" spans="3:19" x14ac:dyDescent="0.45">
      <c r="C399" s="5">
        <f>Transformed_Data[[#This Row],[Amount]]/SUMIFS(Transformed_Data[Amount],Transformed_Data[Created],Transformed_Data[[#This Row],[Created]])</f>
        <v>0.35714285714285715</v>
      </c>
      <c r="D399" s="19" cm="1">
        <f t="array" ref="D399">IFERROR(_xlfn.XLOOKUP(Transformed_Data[[#This Row],[Created]],_xlfn._TRO_TRAILING('Fees by date'!$C$4:$C$1001),_xlfn._TRO_TRAILING('Fees by date'!$D$4:D$1001)),"")*Transformed_Data[[#This Row],[Stripe fee Allocation %]]</f>
        <v>-250</v>
      </c>
      <c r="E399" s="20">
        <f>DATEVALUE(SUBSTITUTE(_xlfn.TEXTAFTER(Transformed_Data[[#This Row],[TabName]], " ", -3), " ", ", ", 2))</f>
        <v>45930</v>
      </c>
      <c r="F399" t="s">
        <v>1137</v>
      </c>
      <c r="G399" t="s">
        <v>1877</v>
      </c>
      <c r="H399" t="s">
        <v>19</v>
      </c>
      <c r="I399" t="s">
        <v>1186</v>
      </c>
      <c r="J399" s="1">
        <v>45925</v>
      </c>
      <c r="K399" t="s">
        <v>1187</v>
      </c>
      <c r="L399">
        <v>50000</v>
      </c>
      <c r="M399">
        <v>50000</v>
      </c>
      <c r="N399">
        <v>1450.3</v>
      </c>
      <c r="O399">
        <v>48549.7</v>
      </c>
      <c r="P399" t="s">
        <v>2194</v>
      </c>
      <c r="Q399" t="s">
        <v>2195</v>
      </c>
      <c r="R399" t="s">
        <v>2196</v>
      </c>
      <c r="S399" t="s">
        <v>2197</v>
      </c>
    </row>
    <row r="400" spans="3:19" x14ac:dyDescent="0.45">
      <c r="C400" s="5">
        <f>Transformed_Data[[#This Row],[Amount]]/SUMIFS(Transformed_Data[Amount],Transformed_Data[Created],Transformed_Data[[#This Row],[Created]])</f>
        <v>1.0806602715505298E-2</v>
      </c>
      <c r="D400" s="19" cm="1">
        <f t="array" ref="D400">IFERROR(_xlfn.XLOOKUP(Transformed_Data[[#This Row],[Created]],_xlfn._TRO_TRAILING('Fees by date'!$C$4:$C$1001),_xlfn._TRO_TRAILING('Fees by date'!$D$4:D$1001)),"")*Transformed_Data[[#This Row],[Stripe fee Allocation %]]</f>
        <v>-20.475054033013581</v>
      </c>
      <c r="E400" s="20">
        <f>DATEVALUE(SUBSTITUTE(_xlfn.TEXTAFTER(Transformed_Data[[#This Row],[TabName]], " ", -3), " ", ", ", 2))</f>
        <v>45930</v>
      </c>
      <c r="F400" t="s">
        <v>1137</v>
      </c>
      <c r="G400" t="s">
        <v>1877</v>
      </c>
      <c r="H400" t="s">
        <v>19</v>
      </c>
      <c r="I400" t="s">
        <v>1188</v>
      </c>
      <c r="J400" s="1">
        <v>45926</v>
      </c>
      <c r="K400" t="s">
        <v>1189</v>
      </c>
      <c r="L400">
        <v>4095</v>
      </c>
      <c r="M400">
        <v>4095</v>
      </c>
      <c r="N400">
        <v>119.06</v>
      </c>
      <c r="O400">
        <v>3975.94</v>
      </c>
      <c r="P400" t="s">
        <v>2333</v>
      </c>
      <c r="Q400" t="s">
        <v>2334</v>
      </c>
      <c r="R400" t="s">
        <v>2335</v>
      </c>
      <c r="S400" t="s">
        <v>2336</v>
      </c>
    </row>
    <row r="401" spans="3:19" x14ac:dyDescent="0.45">
      <c r="C401" s="5">
        <f>Transformed_Data[[#This Row],[Amount]]/SUMIFS(Transformed_Data[Amount],Transformed_Data[Created],Transformed_Data[[#This Row],[Created]])</f>
        <v>3.8265137820470531E-4</v>
      </c>
      <c r="D401" s="19" cm="1">
        <f t="array" ref="D401">IFERROR(_xlfn.XLOOKUP(Transformed_Data[[#This Row],[Created]],_xlfn._TRO_TRAILING('Fees by date'!$C$4:$C$1001),_xlfn._TRO_TRAILING('Fees by date'!$D$4:D$1001)),"")*Transformed_Data[[#This Row],[Stripe fee Allocation %]]</f>
        <v>-0.72500191325689112</v>
      </c>
      <c r="E401" s="20">
        <f>DATEVALUE(SUBSTITUTE(_xlfn.TEXTAFTER(Transformed_Data[[#This Row],[TabName]], " ", -3), " ", ", ", 2))</f>
        <v>45930</v>
      </c>
      <c r="F401" t="s">
        <v>1137</v>
      </c>
      <c r="G401" t="s">
        <v>1877</v>
      </c>
      <c r="H401" t="s">
        <v>19</v>
      </c>
      <c r="I401" t="s">
        <v>1190</v>
      </c>
      <c r="J401" s="1">
        <v>45926</v>
      </c>
      <c r="K401" t="s">
        <v>1191</v>
      </c>
      <c r="L401">
        <v>145</v>
      </c>
      <c r="M401">
        <v>145</v>
      </c>
      <c r="N401">
        <v>4.51</v>
      </c>
      <c r="O401">
        <v>140.49</v>
      </c>
      <c r="P401" t="s">
        <v>2272</v>
      </c>
      <c r="Q401" t="s">
        <v>2273</v>
      </c>
      <c r="R401" t="s">
        <v>2274</v>
      </c>
      <c r="S401" t="s">
        <v>2275</v>
      </c>
    </row>
    <row r="402" spans="3:19" x14ac:dyDescent="0.45">
      <c r="C402" s="5">
        <f>Transformed_Data[[#This Row],[Amount]]/SUMIFS(Transformed_Data[Amount],Transformed_Data[Created],Transformed_Data[[#This Row],[Created]])</f>
        <v>0.23750775198912744</v>
      </c>
      <c r="D402" s="19" cm="1">
        <f t="array" ref="D402">IFERROR(_xlfn.XLOOKUP(Transformed_Data[[#This Row],[Created]],_xlfn._TRO_TRAILING('Fees by date'!$C$4:$C$1001),_xlfn._TRO_TRAILING('Fees by date'!$D$4:D$1001)),"")*Transformed_Data[[#This Row],[Stripe fee Allocation %]]</f>
        <v>-450.00118753876006</v>
      </c>
      <c r="E402" s="20">
        <f>DATEVALUE(SUBSTITUTE(_xlfn.TEXTAFTER(Transformed_Data[[#This Row],[TabName]], " ", -3), " ", ", ", 2))</f>
        <v>45930</v>
      </c>
      <c r="F402" t="s">
        <v>1137</v>
      </c>
      <c r="G402" t="s">
        <v>1877</v>
      </c>
      <c r="H402" t="s">
        <v>19</v>
      </c>
      <c r="I402" t="s">
        <v>1192</v>
      </c>
      <c r="J402" s="1">
        <v>45926</v>
      </c>
      <c r="K402" t="s">
        <v>1193</v>
      </c>
      <c r="L402">
        <v>90000</v>
      </c>
      <c r="M402">
        <v>90000</v>
      </c>
      <c r="N402">
        <v>2610.3000000000002</v>
      </c>
      <c r="O402">
        <v>87389.7</v>
      </c>
      <c r="P402" t="s">
        <v>2194</v>
      </c>
      <c r="Q402" t="s">
        <v>2195</v>
      </c>
      <c r="R402" t="s">
        <v>2196</v>
      </c>
      <c r="S402" t="s">
        <v>2197</v>
      </c>
    </row>
    <row r="403" spans="3:19" x14ac:dyDescent="0.45">
      <c r="C403" s="5">
        <f>Transformed_Data[[#This Row],[Amount]]/SUMIFS(Transformed_Data[Amount],Transformed_Data[Created],Transformed_Data[[#This Row],[Created]])</f>
        <v>0.14044625067623734</v>
      </c>
      <c r="D403" s="19" cm="1">
        <f t="array" ref="D403">IFERROR(_xlfn.XLOOKUP(Transformed_Data[[#This Row],[Created]],_xlfn._TRO_TRAILING('Fees by date'!$C$4:$C$1001),_xlfn._TRO_TRAILING('Fees by date'!$D$4:D$1001)),"")*Transformed_Data[[#This Row],[Stripe fee Allocation %]]</f>
        <v>-266.10070223125342</v>
      </c>
      <c r="E403" s="20">
        <f>DATEVALUE(SUBSTITUTE(_xlfn.TEXTAFTER(Transformed_Data[[#This Row],[TabName]], " ", -3), " ", ", ", 2))</f>
        <v>45930</v>
      </c>
      <c r="F403" t="s">
        <v>1137</v>
      </c>
      <c r="G403" t="s">
        <v>1877</v>
      </c>
      <c r="H403" t="s">
        <v>19</v>
      </c>
      <c r="I403" t="s">
        <v>1194</v>
      </c>
      <c r="J403" s="1">
        <v>45926</v>
      </c>
      <c r="K403" t="s">
        <v>1195</v>
      </c>
      <c r="L403">
        <v>53220</v>
      </c>
      <c r="M403">
        <v>53220</v>
      </c>
      <c r="N403">
        <v>1809.78</v>
      </c>
      <c r="O403">
        <v>51410.22</v>
      </c>
      <c r="P403" t="s">
        <v>2194</v>
      </c>
      <c r="Q403" t="s">
        <v>2195</v>
      </c>
      <c r="R403" t="s">
        <v>2196</v>
      </c>
      <c r="S403" t="s">
        <v>2197</v>
      </c>
    </row>
    <row r="404" spans="3:19" x14ac:dyDescent="0.45">
      <c r="C404" s="5">
        <f>Transformed_Data[[#This Row],[Amount]]/SUMIFS(Transformed_Data[Amount],Transformed_Data[Created],Transformed_Data[[#This Row],[Created]])</f>
        <v>0.6108567432409252</v>
      </c>
      <c r="D404" s="19" cm="1">
        <f t="array" ref="D404">IFERROR(_xlfn.XLOOKUP(Transformed_Data[[#This Row],[Created]],_xlfn._TRO_TRAILING('Fees by date'!$C$4:$C$1001),_xlfn._TRO_TRAILING('Fees by date'!$D$4:D$1001)),"")*Transformed_Data[[#This Row],[Stripe fee Allocation %]]</f>
        <v>-1157.3780542837164</v>
      </c>
      <c r="E404" s="20">
        <f>DATEVALUE(SUBSTITUTE(_xlfn.TEXTAFTER(Transformed_Data[[#This Row],[TabName]], " ", -3), " ", ", ", 2))</f>
        <v>45930</v>
      </c>
      <c r="F404" t="s">
        <v>1137</v>
      </c>
      <c r="G404" t="s">
        <v>1877</v>
      </c>
      <c r="H404" t="s">
        <v>19</v>
      </c>
      <c r="I404" t="s">
        <v>1206</v>
      </c>
      <c r="J404" s="1">
        <v>45926</v>
      </c>
      <c r="K404" t="s">
        <v>1207</v>
      </c>
      <c r="L404">
        <v>231475</v>
      </c>
      <c r="M404">
        <v>231475</v>
      </c>
      <c r="N404">
        <v>0</v>
      </c>
      <c r="O404">
        <v>231475</v>
      </c>
      <c r="P404" t="s">
        <v>2604</v>
      </c>
      <c r="Q404" t="s">
        <v>2605</v>
      </c>
      <c r="R404" t="s">
        <v>2606</v>
      </c>
      <c r="S404" t="s">
        <v>2607</v>
      </c>
    </row>
    <row r="405" spans="3:19" x14ac:dyDescent="0.45">
      <c r="C405" s="5">
        <f>Transformed_Data[[#This Row],[Amount]]/SUMIFS(Transformed_Data[Amount],Transformed_Data[Created],Transformed_Data[[#This Row],[Created]])</f>
        <v>0.66549726686791222</v>
      </c>
      <c r="D405" s="19" cm="1">
        <f t="array" ref="D405">IFERROR(_xlfn.XLOOKUP(Transformed_Data[[#This Row],[Created]],_xlfn._TRO_TRAILING('Fees by date'!$C$4:$C$1001),_xlfn._TRO_TRAILING('Fees by date'!$D$4:D$1001)),"")*Transformed_Data[[#This Row],[Stripe fee Allocation %]]</f>
        <v>-203.92832748633435</v>
      </c>
      <c r="E405" s="20">
        <f>DATEVALUE(SUBSTITUTE(_xlfn.TEXTAFTER(Transformed_Data[[#This Row],[TabName]], " ", -3), " ", ", ", 2))</f>
        <v>45937</v>
      </c>
      <c r="F405" t="s">
        <v>1136</v>
      </c>
      <c r="G405" t="s">
        <v>1876</v>
      </c>
      <c r="H405" t="s">
        <v>19</v>
      </c>
      <c r="I405" t="s">
        <v>198</v>
      </c>
      <c r="J405" s="1">
        <v>45927</v>
      </c>
      <c r="K405" t="s">
        <v>199</v>
      </c>
      <c r="L405">
        <v>40785</v>
      </c>
      <c r="M405">
        <v>40785</v>
      </c>
      <c r="N405">
        <v>1183.07</v>
      </c>
      <c r="O405">
        <v>39601.93</v>
      </c>
      <c r="P405" t="s">
        <v>2608</v>
      </c>
      <c r="Q405" t="s">
        <v>2609</v>
      </c>
      <c r="R405" t="s">
        <v>2610</v>
      </c>
      <c r="S405" t="s">
        <v>2611</v>
      </c>
    </row>
    <row r="406" spans="3:19" x14ac:dyDescent="0.45">
      <c r="C406" s="5">
        <f>Transformed_Data[[#This Row],[Amount]]/SUMIFS(Transformed_Data[Amount],Transformed_Data[Created],Transformed_Data[[#This Row],[Created]])</f>
        <v>0.33450273313208778</v>
      </c>
      <c r="D406" s="19" cm="1">
        <f t="array" ref="D406">IFERROR(_xlfn.XLOOKUP(Transformed_Data[[#This Row],[Created]],_xlfn._TRO_TRAILING('Fees by date'!$C$4:$C$1001),_xlfn._TRO_TRAILING('Fees by date'!$D$4:D$1001)),"")*Transformed_Data[[#This Row],[Stripe fee Allocation %]]</f>
        <v>-102.50167251366567</v>
      </c>
      <c r="E406" s="20">
        <f>DATEVALUE(SUBSTITUTE(_xlfn.TEXTAFTER(Transformed_Data[[#This Row],[TabName]], " ", -3), " ", ", ", 2))</f>
        <v>45937</v>
      </c>
      <c r="F406" t="s">
        <v>1136</v>
      </c>
      <c r="G406" t="s">
        <v>1876</v>
      </c>
      <c r="H406" t="s">
        <v>19</v>
      </c>
      <c r="I406" t="s">
        <v>200</v>
      </c>
      <c r="J406" s="1">
        <v>45927</v>
      </c>
      <c r="K406" t="s">
        <v>201</v>
      </c>
      <c r="L406">
        <v>20500</v>
      </c>
      <c r="M406">
        <v>20500</v>
      </c>
      <c r="N406">
        <v>697.3</v>
      </c>
      <c r="O406">
        <v>19802.7</v>
      </c>
      <c r="P406" t="s">
        <v>2612</v>
      </c>
      <c r="Q406" t="s">
        <v>2613</v>
      </c>
      <c r="R406" t="s">
        <v>2614</v>
      </c>
      <c r="S406" t="s">
        <v>2615</v>
      </c>
    </row>
    <row r="407" spans="3:19" x14ac:dyDescent="0.45">
      <c r="C407" s="5">
        <f>Transformed_Data[[#This Row],[Amount]]/SUMIFS(Transformed_Data[Amount],Transformed_Data[Created],Transformed_Data[[#This Row],[Created]])</f>
        <v>1</v>
      </c>
      <c r="D407" s="19" cm="1">
        <f t="array" ref="D407">IFERROR(_xlfn.XLOOKUP(Transformed_Data[[#This Row],[Created]],_xlfn._TRO_TRAILING('Fees by date'!$C$4:$C$1001),_xlfn._TRO_TRAILING('Fees by date'!$D$4:D$1001)),"")*Transformed_Data[[#This Row],[Stripe fee Allocation %]]</f>
        <v>-133.5</v>
      </c>
      <c r="E407" s="20">
        <f>DATEVALUE(SUBSTITUTE(_xlfn.TEXTAFTER(Transformed_Data[[#This Row],[TabName]], " ", -3), " ", ", ", 2))</f>
        <v>45937</v>
      </c>
      <c r="F407" t="s">
        <v>1136</v>
      </c>
      <c r="G407" t="s">
        <v>1876</v>
      </c>
      <c r="H407" t="s">
        <v>19</v>
      </c>
      <c r="I407" t="s">
        <v>202</v>
      </c>
      <c r="J407" s="1">
        <v>45928</v>
      </c>
      <c r="K407" t="s">
        <v>203</v>
      </c>
      <c r="L407">
        <v>26700</v>
      </c>
      <c r="M407">
        <v>26700</v>
      </c>
      <c r="N407">
        <v>1175.0999999999999</v>
      </c>
      <c r="O407">
        <v>25524.9</v>
      </c>
      <c r="P407" t="s">
        <v>2616</v>
      </c>
      <c r="Q407" t="s">
        <v>2617</v>
      </c>
      <c r="R407" t="s">
        <v>2618</v>
      </c>
      <c r="S407" t="s">
        <v>2619</v>
      </c>
    </row>
    <row r="408" spans="3:19" x14ac:dyDescent="0.45">
      <c r="C408" s="5">
        <f>Transformed_Data[[#This Row],[Amount]]/SUMIFS(Transformed_Data[Amount],Transformed_Data[Created],Transformed_Data[[#This Row],[Created]])</f>
        <v>1.8827693654596546E-3</v>
      </c>
      <c r="D408" s="19" cm="1">
        <f t="array" ref="D408">IFERROR(_xlfn.XLOOKUP(Transformed_Data[[#This Row],[Created]],_xlfn._TRO_TRAILING('Fees by date'!$C$4:$C$1001),_xlfn._TRO_TRAILING('Fees by date'!$D$4:D$1001)),"")*Transformed_Data[[#This Row],[Stripe fee Allocation %]]</f>
        <v>-2.0000094138468274</v>
      </c>
      <c r="E408" s="20">
        <f>DATEVALUE(SUBSTITUTE(_xlfn.TEXTAFTER(Transformed_Data[[#This Row],[TabName]], " ", -3), " ", ", ", 2))</f>
        <v>45937</v>
      </c>
      <c r="F408" t="s">
        <v>1136</v>
      </c>
      <c r="G408" t="s">
        <v>1876</v>
      </c>
      <c r="H408" t="s">
        <v>19</v>
      </c>
      <c r="I408" t="s">
        <v>204</v>
      </c>
      <c r="J408" s="1">
        <v>45929</v>
      </c>
      <c r="K408" t="s">
        <v>205</v>
      </c>
      <c r="L408">
        <v>400</v>
      </c>
      <c r="M408">
        <v>400</v>
      </c>
      <c r="N408">
        <v>11.9</v>
      </c>
      <c r="O408">
        <v>388.1</v>
      </c>
      <c r="P408" t="s">
        <v>2554</v>
      </c>
      <c r="Q408" t="s">
        <v>2555</v>
      </c>
      <c r="R408" t="s">
        <v>2556</v>
      </c>
      <c r="S408" t="s">
        <v>2557</v>
      </c>
    </row>
    <row r="409" spans="3:19" x14ac:dyDescent="0.45">
      <c r="C409" s="5">
        <f>Transformed_Data[[#This Row],[Amount]]/SUMIFS(Transformed_Data[Amount],Transformed_Data[Created],Transformed_Data[[#This Row],[Created]])</f>
        <v>0.18140482836203772</v>
      </c>
      <c r="D409" s="19" cm="1">
        <f t="array" ref="D409">IFERROR(_xlfn.XLOOKUP(Transformed_Data[[#This Row],[Created]],_xlfn._TRO_TRAILING('Fees by date'!$C$4:$C$1001),_xlfn._TRO_TRAILING('Fees by date'!$D$4:D$1001)),"")*Transformed_Data[[#This Row],[Stripe fee Allocation %]]</f>
        <v>-192.7009070241418</v>
      </c>
      <c r="E409" s="20">
        <f>DATEVALUE(SUBSTITUTE(_xlfn.TEXTAFTER(Transformed_Data[[#This Row],[TabName]], " ", -3), " ", ", ", 2))</f>
        <v>45937</v>
      </c>
      <c r="F409" t="s">
        <v>1136</v>
      </c>
      <c r="G409" t="s">
        <v>1876</v>
      </c>
      <c r="H409" t="s">
        <v>19</v>
      </c>
      <c r="I409" t="s">
        <v>206</v>
      </c>
      <c r="J409" s="1">
        <v>45929</v>
      </c>
      <c r="K409" t="s">
        <v>207</v>
      </c>
      <c r="L409">
        <v>38540</v>
      </c>
      <c r="M409">
        <v>38540</v>
      </c>
      <c r="N409">
        <v>1310.6600000000001</v>
      </c>
      <c r="O409">
        <v>37229.339999999997</v>
      </c>
      <c r="P409" t="s">
        <v>2620</v>
      </c>
      <c r="Q409" t="s">
        <v>2621</v>
      </c>
      <c r="R409" t="s">
        <v>2622</v>
      </c>
      <c r="S409" t="s">
        <v>1932</v>
      </c>
    </row>
    <row r="410" spans="3:19" x14ac:dyDescent="0.45">
      <c r="C410" s="5">
        <f>Transformed_Data[[#This Row],[Amount]]/SUMIFS(Transformed_Data[Amount],Transformed_Data[Created],Transformed_Data[[#This Row],[Created]])</f>
        <v>0.80017698032035323</v>
      </c>
      <c r="D410" s="19" cm="1">
        <f t="array" ref="D410">IFERROR(_xlfn.XLOOKUP(Transformed_Data[[#This Row],[Created]],_xlfn._TRO_TRAILING('Fees by date'!$C$4:$C$1001),_xlfn._TRO_TRAILING('Fees by date'!$D$4:D$1001)),"")*Transformed_Data[[#This Row],[Stripe fee Allocation %]]</f>
        <v>-850.00400088490164</v>
      </c>
      <c r="E410" s="20">
        <f>DATEVALUE(SUBSTITUTE(_xlfn.TEXTAFTER(Transformed_Data[[#This Row],[TabName]], " ", -3), " ", ", ", 2))</f>
        <v>45937</v>
      </c>
      <c r="F410" t="s">
        <v>1136</v>
      </c>
      <c r="G410" t="s">
        <v>1876</v>
      </c>
      <c r="H410" t="s">
        <v>19</v>
      </c>
      <c r="I410" t="s">
        <v>208</v>
      </c>
      <c r="J410" s="1">
        <v>45929</v>
      </c>
      <c r="K410" t="s">
        <v>209</v>
      </c>
      <c r="L410">
        <v>170000</v>
      </c>
      <c r="M410">
        <v>170000</v>
      </c>
      <c r="N410">
        <v>5780.3</v>
      </c>
      <c r="O410">
        <v>164219.70000000001</v>
      </c>
      <c r="P410" t="s">
        <v>2623</v>
      </c>
      <c r="Q410" t="s">
        <v>2624</v>
      </c>
      <c r="R410" t="s">
        <v>2625</v>
      </c>
      <c r="S410" t="s">
        <v>2626</v>
      </c>
    </row>
    <row r="411" spans="3:19" x14ac:dyDescent="0.45">
      <c r="C411" s="5">
        <f>Transformed_Data[[#This Row],[Amount]]/SUMIFS(Transformed_Data[Amount],Transformed_Data[Created],Transformed_Data[[#This Row],[Created]])</f>
        <v>3.7655387309193092E-3</v>
      </c>
      <c r="D411" s="19" cm="1">
        <f t="array" ref="D411">IFERROR(_xlfn.XLOOKUP(Transformed_Data[[#This Row],[Created]],_xlfn._TRO_TRAILING('Fees by date'!$C$4:$C$1001),_xlfn._TRO_TRAILING('Fees by date'!$D$4:D$1001)),"")*Transformed_Data[[#This Row],[Stripe fee Allocation %]]</f>
        <v>-4.0000188276936548</v>
      </c>
      <c r="E411" s="20">
        <f>DATEVALUE(SUBSTITUTE(_xlfn.TEXTAFTER(Transformed_Data[[#This Row],[TabName]], " ", -3), " ", ", ", 2))</f>
        <v>45937</v>
      </c>
      <c r="F411" t="s">
        <v>1136</v>
      </c>
      <c r="G411" t="s">
        <v>1876</v>
      </c>
      <c r="H411" t="s">
        <v>19</v>
      </c>
      <c r="I411" t="s">
        <v>210</v>
      </c>
      <c r="J411" s="1">
        <v>45929</v>
      </c>
      <c r="K411" t="s">
        <v>211</v>
      </c>
      <c r="L411">
        <v>800</v>
      </c>
      <c r="M411">
        <v>800</v>
      </c>
      <c r="N411">
        <v>23.5</v>
      </c>
      <c r="O411">
        <v>776.5</v>
      </c>
      <c r="P411" t="s">
        <v>2508</v>
      </c>
      <c r="Q411" t="s">
        <v>2509</v>
      </c>
      <c r="R411" t="s">
        <v>2627</v>
      </c>
      <c r="S411" t="s">
        <v>2628</v>
      </c>
    </row>
    <row r="412" spans="3:19" x14ac:dyDescent="0.45">
      <c r="C412" s="5">
        <f>Transformed_Data[[#This Row],[Amount]]/SUMIFS(Transformed_Data[Amount],Transformed_Data[Created],Transformed_Data[[#This Row],[Created]])</f>
        <v>1.2769883221230108E-2</v>
      </c>
      <c r="D412" s="19" cm="1">
        <f t="array" ref="D412">IFERROR(_xlfn.XLOOKUP(Transformed_Data[[#This Row],[Created]],_xlfn._TRO_TRAILING('Fees by date'!$C$4:$C$1001),_xlfn._TRO_TRAILING('Fees by date'!$D$4:D$1001)),"")*Transformed_Data[[#This Row],[Stripe fee Allocation %]]</f>
        <v>-13.565063849416108</v>
      </c>
      <c r="E412" s="20">
        <f>DATEVALUE(SUBSTITUTE(_xlfn.TEXTAFTER(Transformed_Data[[#This Row],[TabName]], " ", -3), " ", ", ", 2))</f>
        <v>45937</v>
      </c>
      <c r="F412" t="s">
        <v>1136</v>
      </c>
      <c r="G412" t="s">
        <v>1876</v>
      </c>
      <c r="H412" t="s">
        <v>19</v>
      </c>
      <c r="I412" t="s">
        <v>250</v>
      </c>
      <c r="J412" s="1">
        <v>45929</v>
      </c>
      <c r="K412" t="s">
        <v>251</v>
      </c>
      <c r="L412">
        <v>2713</v>
      </c>
      <c r="M412">
        <v>2713</v>
      </c>
      <c r="N412">
        <v>8</v>
      </c>
      <c r="O412">
        <v>2705</v>
      </c>
      <c r="P412" t="s">
        <v>2629</v>
      </c>
      <c r="Q412" t="s">
        <v>2630</v>
      </c>
      <c r="R412" t="s">
        <v>2631</v>
      </c>
      <c r="S412" t="s">
        <v>2629</v>
      </c>
    </row>
    <row r="413" spans="3:19" x14ac:dyDescent="0.45">
      <c r="C413" s="5">
        <f>Transformed_Data[[#This Row],[Amount]]/SUMIFS(Transformed_Data[Amount],Transformed_Data[Created],Transformed_Data[[#This Row],[Created]])</f>
        <v>0.25510204081632654</v>
      </c>
      <c r="D413" s="19" cm="1">
        <f t="array" ref="D413">IFERROR(_xlfn.XLOOKUP(Transformed_Data[[#This Row],[Created]],_xlfn._TRO_TRAILING('Fees by date'!$C$4:$C$1001),_xlfn._TRO_TRAILING('Fees by date'!$D$4:D$1001)),"")*Transformed_Data[[#This Row],[Stripe fee Allocation %]]</f>
        <v>-142.50255102040816</v>
      </c>
      <c r="E413" s="20">
        <f>DATEVALUE(SUBSTITUTE(_xlfn.TEXTAFTER(Transformed_Data[[#This Row],[TabName]], " ", -3), " ", ", ", 2))</f>
        <v>45937</v>
      </c>
      <c r="F413" t="s">
        <v>1136</v>
      </c>
      <c r="G413" t="s">
        <v>1876</v>
      </c>
      <c r="H413" t="s">
        <v>19</v>
      </c>
      <c r="I413" t="s">
        <v>212</v>
      </c>
      <c r="J413" s="1">
        <v>45930</v>
      </c>
      <c r="K413" t="s">
        <v>213</v>
      </c>
      <c r="L413">
        <v>28500</v>
      </c>
      <c r="M413">
        <v>28500</v>
      </c>
      <c r="N413">
        <v>826.8</v>
      </c>
      <c r="O413">
        <v>27673.200000000001</v>
      </c>
      <c r="P413" t="s">
        <v>2632</v>
      </c>
      <c r="Q413" t="s">
        <v>2633</v>
      </c>
      <c r="R413" t="s">
        <v>2634</v>
      </c>
      <c r="S413" t="s">
        <v>2635</v>
      </c>
    </row>
    <row r="414" spans="3:19" x14ac:dyDescent="0.45">
      <c r="C414" s="5">
        <f>Transformed_Data[[#This Row],[Amount]]/SUMIFS(Transformed_Data[Amount],Transformed_Data[Created],Transformed_Data[[#This Row],[Created]])</f>
        <v>0.25510204081632654</v>
      </c>
      <c r="D414" s="19" cm="1">
        <f t="array" ref="D414">IFERROR(_xlfn.XLOOKUP(Transformed_Data[[#This Row],[Created]],_xlfn._TRO_TRAILING('Fees by date'!$C$4:$C$1001),_xlfn._TRO_TRAILING('Fees by date'!$D$4:D$1001)),"")*Transformed_Data[[#This Row],[Stripe fee Allocation %]]</f>
        <v>-142.50255102040816</v>
      </c>
      <c r="E414" s="20">
        <f>DATEVALUE(SUBSTITUTE(_xlfn.TEXTAFTER(Transformed_Data[[#This Row],[TabName]], " ", -3), " ", ", ", 2))</f>
        <v>45937</v>
      </c>
      <c r="F414" t="s">
        <v>1136</v>
      </c>
      <c r="G414" t="s">
        <v>1876</v>
      </c>
      <c r="H414" t="s">
        <v>19</v>
      </c>
      <c r="I414" t="s">
        <v>214</v>
      </c>
      <c r="J414" s="1">
        <v>45930</v>
      </c>
      <c r="K414" t="s">
        <v>215</v>
      </c>
      <c r="L414">
        <v>28500</v>
      </c>
      <c r="M414">
        <v>28500</v>
      </c>
      <c r="N414">
        <v>969.3</v>
      </c>
      <c r="O414">
        <v>27530.7</v>
      </c>
      <c r="P414" t="s">
        <v>2636</v>
      </c>
      <c r="Q414" t="s">
        <v>2637</v>
      </c>
      <c r="R414" t="s">
        <v>2638</v>
      </c>
      <c r="S414" t="s">
        <v>2639</v>
      </c>
    </row>
    <row r="415" spans="3:19" x14ac:dyDescent="0.45">
      <c r="C415" s="5">
        <f>Transformed_Data[[#This Row],[Amount]]/SUMIFS(Transformed_Data[Amount],Transformed_Data[Created],Transformed_Data[[#This Row],[Created]])</f>
        <v>0.46544933762978874</v>
      </c>
      <c r="D415" s="19" cm="1">
        <f t="array" ref="D415">IFERROR(_xlfn.XLOOKUP(Transformed_Data[[#This Row],[Created]],_xlfn._TRO_TRAILING('Fees by date'!$C$4:$C$1001),_xlfn._TRO_TRAILING('Fees by date'!$D$4:D$1001)),"")*Transformed_Data[[#This Row],[Stripe fee Allocation %]]</f>
        <v>-260.00465449337628</v>
      </c>
      <c r="E415" s="20">
        <f>DATEVALUE(SUBSTITUTE(_xlfn.TEXTAFTER(Transformed_Data[[#This Row],[TabName]], " ", -3), " ", ", ", 2))</f>
        <v>45937</v>
      </c>
      <c r="F415" t="s">
        <v>1136</v>
      </c>
      <c r="G415" t="s">
        <v>1876</v>
      </c>
      <c r="H415" t="s">
        <v>19</v>
      </c>
      <c r="I415" t="s">
        <v>216</v>
      </c>
      <c r="J415" s="1">
        <v>45930</v>
      </c>
      <c r="K415" t="s">
        <v>217</v>
      </c>
      <c r="L415">
        <v>52000</v>
      </c>
      <c r="M415">
        <v>52000</v>
      </c>
      <c r="N415">
        <v>1768.3</v>
      </c>
      <c r="O415">
        <v>50231.7</v>
      </c>
      <c r="P415" t="s">
        <v>2640</v>
      </c>
      <c r="Q415" t="s">
        <v>2641</v>
      </c>
      <c r="R415" t="s">
        <v>2642</v>
      </c>
      <c r="S415" t="s">
        <v>2643</v>
      </c>
    </row>
    <row r="416" spans="3:19" x14ac:dyDescent="0.45">
      <c r="C416" s="5">
        <f>Transformed_Data[[#This Row],[Amount]]/SUMIFS(Transformed_Data[Amount],Transformed_Data[Created],Transformed_Data[[#This Row],[Created]])</f>
        <v>3.5803795202291443E-3</v>
      </c>
      <c r="D416" s="19" cm="1">
        <f t="array" ref="D416">IFERROR(_xlfn.XLOOKUP(Transformed_Data[[#This Row],[Created]],_xlfn._TRO_TRAILING('Fees by date'!$C$4:$C$1001),_xlfn._TRO_TRAILING('Fees by date'!$D$4:D$1001)),"")*Transformed_Data[[#This Row],[Stripe fee Allocation %]]</f>
        <v>-2.0000358037952024</v>
      </c>
      <c r="E416" s="20">
        <f>DATEVALUE(SUBSTITUTE(_xlfn.TEXTAFTER(Transformed_Data[[#This Row],[TabName]], " ", -3), " ", ", ", 2))</f>
        <v>45937</v>
      </c>
      <c r="F416" t="s">
        <v>1136</v>
      </c>
      <c r="G416" t="s">
        <v>1876</v>
      </c>
      <c r="H416" t="s">
        <v>19</v>
      </c>
      <c r="I416" t="s">
        <v>218</v>
      </c>
      <c r="J416" s="1">
        <v>45930</v>
      </c>
      <c r="K416" t="s">
        <v>219</v>
      </c>
      <c r="L416">
        <v>400</v>
      </c>
      <c r="M416">
        <v>400</v>
      </c>
      <c r="N416">
        <v>11.9</v>
      </c>
      <c r="O416">
        <v>388.1</v>
      </c>
      <c r="P416" t="s">
        <v>2520</v>
      </c>
      <c r="Q416" t="s">
        <v>2521</v>
      </c>
      <c r="R416" t="s">
        <v>2522</v>
      </c>
      <c r="S416" t="s">
        <v>2644</v>
      </c>
    </row>
    <row r="417" spans="3:19" x14ac:dyDescent="0.45">
      <c r="C417" s="5">
        <f>Transformed_Data[[#This Row],[Amount]]/SUMIFS(Transformed_Data[Amount],Transformed_Data[Created],Transformed_Data[[#This Row],[Created]])</f>
        <v>7.8320802005012527E-3</v>
      </c>
      <c r="D417" s="19" cm="1">
        <f t="array" ref="D417">IFERROR(_xlfn.XLOOKUP(Transformed_Data[[#This Row],[Created]],_xlfn._TRO_TRAILING('Fees by date'!$C$4:$C$1001),_xlfn._TRO_TRAILING('Fees by date'!$D$4:D$1001)),"")*Transformed_Data[[#This Row],[Stripe fee Allocation %]]</f>
        <v>-4.3750783208020048</v>
      </c>
      <c r="E417" s="20">
        <f>DATEVALUE(SUBSTITUTE(_xlfn.TEXTAFTER(Transformed_Data[[#This Row],[TabName]], " ", -3), " ", ", ", 2))</f>
        <v>45937</v>
      </c>
      <c r="F417" t="s">
        <v>1136</v>
      </c>
      <c r="G417" t="s">
        <v>1876</v>
      </c>
      <c r="H417" t="s">
        <v>19</v>
      </c>
      <c r="I417" t="s">
        <v>220</v>
      </c>
      <c r="J417" s="1">
        <v>45930</v>
      </c>
      <c r="K417" t="s">
        <v>221</v>
      </c>
      <c r="L417">
        <v>875</v>
      </c>
      <c r="M417">
        <v>875</v>
      </c>
      <c r="N417">
        <v>25.68</v>
      </c>
      <c r="O417">
        <v>849.32</v>
      </c>
      <c r="P417" t="s">
        <v>2620</v>
      </c>
      <c r="Q417" t="s">
        <v>2621</v>
      </c>
      <c r="R417" t="s">
        <v>2622</v>
      </c>
      <c r="S417" t="s">
        <v>1932</v>
      </c>
    </row>
    <row r="418" spans="3:19" x14ac:dyDescent="0.45">
      <c r="C418" s="5">
        <f>Transformed_Data[[#This Row],[Amount]]/SUMIFS(Transformed_Data[Amount],Transformed_Data[Created],Transformed_Data[[#This Row],[Created]])</f>
        <v>1.2934121016827784E-2</v>
      </c>
      <c r="D418" s="19" cm="1">
        <f t="array" ref="D418">IFERROR(_xlfn.XLOOKUP(Transformed_Data[[#This Row],[Created]],_xlfn._TRO_TRAILING('Fees by date'!$C$4:$C$1001),_xlfn._TRO_TRAILING('Fees by date'!$D$4:D$1001)),"")*Transformed_Data[[#This Row],[Stripe fee Allocation %]]</f>
        <v>-7.2251293412101685</v>
      </c>
      <c r="E418" s="20">
        <f>DATEVALUE(SUBSTITUTE(_xlfn.TEXTAFTER(Transformed_Data[[#This Row],[TabName]], " ", -3), " ", ", ", 2))</f>
        <v>45937</v>
      </c>
      <c r="F418" t="s">
        <v>1136</v>
      </c>
      <c r="G418" t="s">
        <v>1876</v>
      </c>
      <c r="H418" t="s">
        <v>19</v>
      </c>
      <c r="I418" t="s">
        <v>222</v>
      </c>
      <c r="J418" s="1">
        <v>45930</v>
      </c>
      <c r="K418" t="s">
        <v>223</v>
      </c>
      <c r="L418">
        <v>1445</v>
      </c>
      <c r="M418">
        <v>1445</v>
      </c>
      <c r="N418">
        <v>42.21</v>
      </c>
      <c r="O418">
        <v>1402.79</v>
      </c>
      <c r="P418" t="s">
        <v>2276</v>
      </c>
      <c r="Q418" t="s">
        <v>2277</v>
      </c>
      <c r="R418" t="s">
        <v>2278</v>
      </c>
      <c r="S418" t="s">
        <v>2279</v>
      </c>
    </row>
    <row r="419" spans="3:19" x14ac:dyDescent="0.45">
      <c r="C419" s="5">
        <f>Transformed_Data[[#This Row],[Amount]]/SUMIFS(Transformed_Data[Amount],Transformed_Data[Created],Transformed_Data[[#This Row],[Created]])</f>
        <v>0.14178168130489335</v>
      </c>
      <c r="D419" s="19" cm="1">
        <f t="array" ref="D419">IFERROR(_xlfn.XLOOKUP(Transformed_Data[[#This Row],[Created]],_xlfn._TRO_TRAILING('Fees by date'!$C$4:$C$1001),_xlfn._TRO_TRAILING('Fees by date'!$D$4:D$1001)),"")*Transformed_Data[[#This Row],[Stripe fee Allocation %]]</f>
        <v>-81.92570890840652</v>
      </c>
      <c r="E419" s="20">
        <f>DATEVALUE(SUBSTITUTE(_xlfn.TEXTAFTER(Transformed_Data[[#This Row],[TabName]], " ", -3), " ", ", ", 2))</f>
        <v>45937</v>
      </c>
      <c r="F419" t="s">
        <v>1136</v>
      </c>
      <c r="G419" t="s">
        <v>1876</v>
      </c>
      <c r="H419" t="s">
        <v>19</v>
      </c>
      <c r="I419" t="s">
        <v>224</v>
      </c>
      <c r="J419" s="1">
        <v>45931</v>
      </c>
      <c r="K419" t="s">
        <v>225</v>
      </c>
      <c r="L419">
        <v>16385</v>
      </c>
      <c r="M419">
        <v>16385</v>
      </c>
      <c r="N419">
        <v>557.39</v>
      </c>
      <c r="O419">
        <v>15827.61</v>
      </c>
      <c r="P419" t="s">
        <v>2322</v>
      </c>
      <c r="Q419" t="s">
        <v>2323</v>
      </c>
      <c r="R419" t="s">
        <v>2324</v>
      </c>
      <c r="S419" t="s">
        <v>1926</v>
      </c>
    </row>
    <row r="420" spans="3:19" x14ac:dyDescent="0.45">
      <c r="C420" s="5">
        <f>Transformed_Data[[#This Row],[Amount]]/SUMIFS(Transformed_Data[Amount],Transformed_Data[Created],Transformed_Data[[#This Row],[Created]])</f>
        <v>0.12979708389218189</v>
      </c>
      <c r="D420" s="19" cm="1">
        <f t="array" ref="D420">IFERROR(_xlfn.XLOOKUP(Transformed_Data[[#This Row],[Created]],_xlfn._TRO_TRAILING('Fees by date'!$C$4:$C$1001),_xlfn._TRO_TRAILING('Fees by date'!$D$4:D$1001)),"")*Transformed_Data[[#This Row],[Stripe fee Allocation %]]</f>
        <v>-75.00064898541946</v>
      </c>
      <c r="E420" s="20">
        <f>DATEVALUE(SUBSTITUTE(_xlfn.TEXTAFTER(Transformed_Data[[#This Row],[TabName]], " ", -3), " ", ", ", 2))</f>
        <v>45937</v>
      </c>
      <c r="F420" t="s">
        <v>1136</v>
      </c>
      <c r="G420" t="s">
        <v>1876</v>
      </c>
      <c r="H420" t="s">
        <v>19</v>
      </c>
      <c r="I420" t="s">
        <v>226</v>
      </c>
      <c r="J420" s="1">
        <v>45931</v>
      </c>
      <c r="K420" t="s">
        <v>227</v>
      </c>
      <c r="L420">
        <v>15000</v>
      </c>
      <c r="M420">
        <v>15000</v>
      </c>
      <c r="N420">
        <v>435.3</v>
      </c>
      <c r="O420">
        <v>14564.7</v>
      </c>
      <c r="P420" t="s">
        <v>2133</v>
      </c>
      <c r="Q420" t="s">
        <v>2134</v>
      </c>
      <c r="R420" t="s">
        <v>2135</v>
      </c>
      <c r="S420" t="s">
        <v>2645</v>
      </c>
    </row>
    <row r="421" spans="3:19" x14ac:dyDescent="0.45">
      <c r="C421" s="5">
        <f>Transformed_Data[[#This Row],[Amount]]/SUMIFS(Transformed_Data[Amount],Transformed_Data[Created],Transformed_Data[[#This Row],[Created]])</f>
        <v>0.12979708389218189</v>
      </c>
      <c r="D421" s="19" cm="1">
        <f t="array" ref="D421">IFERROR(_xlfn.XLOOKUP(Transformed_Data[[#This Row],[Created]],_xlfn._TRO_TRAILING('Fees by date'!$C$4:$C$1001),_xlfn._TRO_TRAILING('Fees by date'!$D$4:D$1001)),"")*Transformed_Data[[#This Row],[Stripe fee Allocation %]]</f>
        <v>-75.00064898541946</v>
      </c>
      <c r="E421" s="20">
        <f>DATEVALUE(SUBSTITUTE(_xlfn.TEXTAFTER(Transformed_Data[[#This Row],[TabName]], " ", -3), " ", ", ", 2))</f>
        <v>45937</v>
      </c>
      <c r="F421" t="s">
        <v>1136</v>
      </c>
      <c r="G421" t="s">
        <v>1876</v>
      </c>
      <c r="H421" t="s">
        <v>19</v>
      </c>
      <c r="I421" t="s">
        <v>228</v>
      </c>
      <c r="J421" s="1">
        <v>45931</v>
      </c>
      <c r="K421" t="s">
        <v>229</v>
      </c>
      <c r="L421">
        <v>15000</v>
      </c>
      <c r="M421">
        <v>15000</v>
      </c>
      <c r="N421">
        <v>435.3</v>
      </c>
      <c r="O421">
        <v>14564.7</v>
      </c>
      <c r="P421" t="s">
        <v>2133</v>
      </c>
      <c r="Q421" t="s">
        <v>2134</v>
      </c>
      <c r="R421" t="s">
        <v>2135</v>
      </c>
      <c r="S421" t="s">
        <v>2645</v>
      </c>
    </row>
    <row r="422" spans="3:19" x14ac:dyDescent="0.45">
      <c r="C422" s="5">
        <f>Transformed_Data[[#This Row],[Amount]]/SUMIFS(Transformed_Data[Amount],Transformed_Data[Created],Transformed_Data[[#This Row],[Created]])</f>
        <v>0.12979708389218189</v>
      </c>
      <c r="D422" s="19" cm="1">
        <f t="array" ref="D422">IFERROR(_xlfn.XLOOKUP(Transformed_Data[[#This Row],[Created]],_xlfn._TRO_TRAILING('Fees by date'!$C$4:$C$1001),_xlfn._TRO_TRAILING('Fees by date'!$D$4:D$1001)),"")*Transformed_Data[[#This Row],[Stripe fee Allocation %]]</f>
        <v>-75.00064898541946</v>
      </c>
      <c r="E422" s="20">
        <f>DATEVALUE(SUBSTITUTE(_xlfn.TEXTAFTER(Transformed_Data[[#This Row],[TabName]], " ", -3), " ", ", ", 2))</f>
        <v>45937</v>
      </c>
      <c r="F422" t="s">
        <v>1136</v>
      </c>
      <c r="G422" t="s">
        <v>1876</v>
      </c>
      <c r="H422" t="s">
        <v>19</v>
      </c>
      <c r="I422" t="s">
        <v>230</v>
      </c>
      <c r="J422" s="1">
        <v>45931</v>
      </c>
      <c r="K422" t="s">
        <v>231</v>
      </c>
      <c r="L422">
        <v>15000</v>
      </c>
      <c r="M422">
        <v>15000</v>
      </c>
      <c r="N422">
        <v>435.3</v>
      </c>
      <c r="O422">
        <v>14564.7</v>
      </c>
      <c r="P422" t="s">
        <v>2133</v>
      </c>
      <c r="Q422" t="s">
        <v>2134</v>
      </c>
      <c r="R422" t="s">
        <v>2135</v>
      </c>
      <c r="S422" t="s">
        <v>2645</v>
      </c>
    </row>
    <row r="423" spans="3:19" x14ac:dyDescent="0.45">
      <c r="C423" s="5">
        <f>Transformed_Data[[#This Row],[Amount]]/SUMIFS(Transformed_Data[Amount],Transformed_Data[Created],Transformed_Data[[#This Row],[Created]])</f>
        <v>0.12979708389218189</v>
      </c>
      <c r="D423" s="19" cm="1">
        <f t="array" ref="D423">IFERROR(_xlfn.XLOOKUP(Transformed_Data[[#This Row],[Created]],_xlfn._TRO_TRAILING('Fees by date'!$C$4:$C$1001),_xlfn._TRO_TRAILING('Fees by date'!$D$4:D$1001)),"")*Transformed_Data[[#This Row],[Stripe fee Allocation %]]</f>
        <v>-75.00064898541946</v>
      </c>
      <c r="E423" s="20">
        <f>DATEVALUE(SUBSTITUTE(_xlfn.TEXTAFTER(Transformed_Data[[#This Row],[TabName]], " ", -3), " ", ", ", 2))</f>
        <v>45937</v>
      </c>
      <c r="F423" t="s">
        <v>1136</v>
      </c>
      <c r="G423" t="s">
        <v>1876</v>
      </c>
      <c r="H423" t="s">
        <v>19</v>
      </c>
      <c r="I423" t="s">
        <v>232</v>
      </c>
      <c r="J423" s="1">
        <v>45931</v>
      </c>
      <c r="K423" t="s">
        <v>233</v>
      </c>
      <c r="L423">
        <v>15000</v>
      </c>
      <c r="M423">
        <v>15000</v>
      </c>
      <c r="N423">
        <v>435.3</v>
      </c>
      <c r="O423">
        <v>14564.7</v>
      </c>
      <c r="P423" t="s">
        <v>2133</v>
      </c>
      <c r="Q423" t="s">
        <v>2134</v>
      </c>
      <c r="R423" t="s">
        <v>2135</v>
      </c>
      <c r="S423" t="s">
        <v>2645</v>
      </c>
    </row>
    <row r="424" spans="3:19" x14ac:dyDescent="0.45">
      <c r="C424" s="5">
        <f>Transformed_Data[[#This Row],[Amount]]/SUMIFS(Transformed_Data[Amount],Transformed_Data[Created],Transformed_Data[[#This Row],[Created]])</f>
        <v>3.4439492926058926E-2</v>
      </c>
      <c r="D424" s="19" cm="1">
        <f t="array" ref="D424">IFERROR(_xlfn.XLOOKUP(Transformed_Data[[#This Row],[Created]],_xlfn._TRO_TRAILING('Fees by date'!$C$4:$C$1001),_xlfn._TRO_TRAILING('Fees by date'!$D$4:D$1001)),"")*Transformed_Data[[#This Row],[Stripe fee Allocation %]]</f>
        <v>-19.900172197464627</v>
      </c>
      <c r="E424" s="20">
        <f>DATEVALUE(SUBSTITUTE(_xlfn.TEXTAFTER(Transformed_Data[[#This Row],[TabName]], " ", -3), " ", ", ", 2))</f>
        <v>45937</v>
      </c>
      <c r="F424" t="s">
        <v>1136</v>
      </c>
      <c r="G424" t="s">
        <v>1876</v>
      </c>
      <c r="H424" t="s">
        <v>19</v>
      </c>
      <c r="I424" t="s">
        <v>234</v>
      </c>
      <c r="J424" s="1">
        <v>45931</v>
      </c>
      <c r="K424" t="s">
        <v>235</v>
      </c>
      <c r="L424">
        <v>3980</v>
      </c>
      <c r="M424">
        <v>3980</v>
      </c>
      <c r="N424">
        <v>115.72</v>
      </c>
      <c r="O424">
        <v>3864.28</v>
      </c>
      <c r="P424" t="s">
        <v>2133</v>
      </c>
      <c r="Q424" t="s">
        <v>2134</v>
      </c>
      <c r="R424" t="s">
        <v>2135</v>
      </c>
      <c r="S424" t="s">
        <v>2645</v>
      </c>
    </row>
    <row r="425" spans="3:19" x14ac:dyDescent="0.45">
      <c r="C425" s="5">
        <f>Transformed_Data[[#This Row],[Amount]]/SUMIFS(Transformed_Data[Amount],Transformed_Data[Created],Transformed_Data[[#This Row],[Created]])</f>
        <v>0.30459049020032014</v>
      </c>
      <c r="D425" s="19" cm="1">
        <f t="array" ref="D425">IFERROR(_xlfn.XLOOKUP(Transformed_Data[[#This Row],[Created]],_xlfn._TRO_TRAILING('Fees by date'!$C$4:$C$1001),_xlfn._TRO_TRAILING('Fees by date'!$D$4:D$1001)),"")*Transformed_Data[[#This Row],[Stripe fee Allocation %]]</f>
        <v>-176.00152295245096</v>
      </c>
      <c r="E425" s="20">
        <f>DATEVALUE(SUBSTITUTE(_xlfn.TEXTAFTER(Transformed_Data[[#This Row],[TabName]], " ", -3), " ", ", ", 2))</f>
        <v>45937</v>
      </c>
      <c r="F425" t="s">
        <v>1136</v>
      </c>
      <c r="G425" t="s">
        <v>1876</v>
      </c>
      <c r="H425" t="s">
        <v>19</v>
      </c>
      <c r="I425" t="s">
        <v>236</v>
      </c>
      <c r="J425" s="1">
        <v>45931</v>
      </c>
      <c r="K425" t="s">
        <v>237</v>
      </c>
      <c r="L425">
        <v>35200</v>
      </c>
      <c r="M425">
        <v>35200</v>
      </c>
      <c r="N425">
        <v>1197.0999999999999</v>
      </c>
      <c r="O425">
        <v>34002.9</v>
      </c>
      <c r="P425" t="s">
        <v>2646</v>
      </c>
      <c r="Q425" t="s">
        <v>2647</v>
      </c>
      <c r="R425" t="s">
        <v>2648</v>
      </c>
      <c r="S425" t="s">
        <v>2649</v>
      </c>
    </row>
    <row r="426" spans="3:19" x14ac:dyDescent="0.45">
      <c r="C426" s="5">
        <f>Transformed_Data[[#This Row],[Amount]]/SUMIFS(Transformed_Data[Amount],Transformed_Data[Created],Transformed_Data[[#This Row],[Created]])</f>
        <v>0.39776951672862454</v>
      </c>
      <c r="D426" s="19" cm="1">
        <f t="array" ref="D426">IFERROR(_xlfn.XLOOKUP(Transformed_Data[[#This Row],[Created]],_xlfn._TRO_TRAILING('Fees by date'!$C$4:$C$1001),_xlfn._TRO_TRAILING('Fees by date'!$D$4:D$1001)),"")*Transformed_Data[[#This Row],[Stripe fee Allocation %]]</f>
        <v>-115.02698884758362</v>
      </c>
      <c r="E426" s="20">
        <f>DATEVALUE(SUBSTITUTE(_xlfn.TEXTAFTER(Transformed_Data[[#This Row],[TabName]], " ", -3), " ", ", ", 2))</f>
        <v>45937</v>
      </c>
      <c r="F426" t="s">
        <v>1136</v>
      </c>
      <c r="G426" t="s">
        <v>1876</v>
      </c>
      <c r="H426" t="s">
        <v>19</v>
      </c>
      <c r="I426" t="s">
        <v>238</v>
      </c>
      <c r="J426" s="1">
        <v>45932</v>
      </c>
      <c r="K426" t="s">
        <v>239</v>
      </c>
      <c r="L426">
        <v>23005</v>
      </c>
      <c r="M426">
        <v>23005</v>
      </c>
      <c r="N426">
        <v>667.45</v>
      </c>
      <c r="O426">
        <v>22337.55</v>
      </c>
      <c r="P426" t="s">
        <v>2650</v>
      </c>
      <c r="Q426" t="s">
        <v>2651</v>
      </c>
      <c r="R426" t="s">
        <v>2652</v>
      </c>
      <c r="S426" t="s">
        <v>2653</v>
      </c>
    </row>
    <row r="427" spans="3:19" x14ac:dyDescent="0.45">
      <c r="C427" s="5">
        <f>Transformed_Data[[#This Row],[Amount]]/SUMIFS(Transformed_Data[Amount],Transformed_Data[Created],Transformed_Data[[#This Row],[Created]])</f>
        <v>0.58096308463733037</v>
      </c>
      <c r="D427" s="19" cm="1">
        <f t="array" ref="D427">IFERROR(_xlfn.XLOOKUP(Transformed_Data[[#This Row],[Created]],_xlfn._TRO_TRAILING('Fees by date'!$C$4:$C$1001),_xlfn._TRO_TRAILING('Fees by date'!$D$4:D$1001)),"")*Transformed_Data[[#This Row],[Stripe fee Allocation %]]</f>
        <v>-168.00290481542316</v>
      </c>
      <c r="E427" s="20">
        <f>DATEVALUE(SUBSTITUTE(_xlfn.TEXTAFTER(Transformed_Data[[#This Row],[TabName]], " ", -3), " ", ", ", 2))</f>
        <v>45937</v>
      </c>
      <c r="F427" t="s">
        <v>1136</v>
      </c>
      <c r="G427" t="s">
        <v>1876</v>
      </c>
      <c r="H427" t="s">
        <v>19</v>
      </c>
      <c r="I427" t="s">
        <v>240</v>
      </c>
      <c r="J427" s="1">
        <v>45932</v>
      </c>
      <c r="K427" t="s">
        <v>241</v>
      </c>
      <c r="L427">
        <v>33600</v>
      </c>
      <c r="M427">
        <v>33600</v>
      </c>
      <c r="N427">
        <v>1142.7</v>
      </c>
      <c r="O427">
        <v>32457.3</v>
      </c>
      <c r="P427" t="s">
        <v>2654</v>
      </c>
      <c r="Q427" t="s">
        <v>2655</v>
      </c>
      <c r="R427" t="s">
        <v>2656</v>
      </c>
      <c r="S427" t="s">
        <v>2657</v>
      </c>
    </row>
    <row r="428" spans="3:19" x14ac:dyDescent="0.45">
      <c r="C428" s="5">
        <f>Transformed_Data[[#This Row],[Amount]]/SUMIFS(Transformed_Data[Amount],Transformed_Data[Created],Transformed_Data[[#This Row],[Created]])</f>
        <v>2.1267398634045129E-2</v>
      </c>
      <c r="D428" s="19" cm="1">
        <f t="array" ref="D428">IFERROR(_xlfn.XLOOKUP(Transformed_Data[[#This Row],[Created]],_xlfn._TRO_TRAILING('Fees by date'!$C$4:$C$1001),_xlfn._TRO_TRAILING('Fees by date'!$D$4:D$1001)),"")*Transformed_Data[[#This Row],[Stripe fee Allocation %]]</f>
        <v>-6.1501063369931694</v>
      </c>
      <c r="E428" s="20">
        <f>DATEVALUE(SUBSTITUTE(_xlfn.TEXTAFTER(Transformed_Data[[#This Row],[TabName]], " ", -3), " ", ", ", 2))</f>
        <v>45937</v>
      </c>
      <c r="F428" t="s">
        <v>1136</v>
      </c>
      <c r="G428" t="s">
        <v>1876</v>
      </c>
      <c r="H428" t="s">
        <v>19</v>
      </c>
      <c r="I428" t="s">
        <v>242</v>
      </c>
      <c r="J428" s="1">
        <v>45932</v>
      </c>
      <c r="K428" t="s">
        <v>243</v>
      </c>
      <c r="L428">
        <v>1230</v>
      </c>
      <c r="M428">
        <v>1230</v>
      </c>
      <c r="N428">
        <v>35.97</v>
      </c>
      <c r="O428">
        <v>1194.03</v>
      </c>
      <c r="P428" t="s">
        <v>2504</v>
      </c>
      <c r="Q428" t="s">
        <v>2505</v>
      </c>
      <c r="R428" t="s">
        <v>2658</v>
      </c>
      <c r="S428" t="s">
        <v>2659</v>
      </c>
    </row>
    <row r="429" spans="3:19" x14ac:dyDescent="0.45">
      <c r="C429" s="5">
        <f>Transformed_Data[[#This Row],[Amount]]/SUMIFS(Transformed_Data[Amount],Transformed_Data[Created],Transformed_Data[[#This Row],[Created]])</f>
        <v>0.14612534395581472</v>
      </c>
      <c r="D429" s="19" cm="1">
        <f t="array" ref="D429">IFERROR(_xlfn.XLOOKUP(Transformed_Data[[#This Row],[Created]],_xlfn._TRO_TRAILING('Fees by date'!$C$4:$C$1001),_xlfn._TRO_TRAILING('Fees by date'!$D$4:D$1001)),"")*Transformed_Data[[#This Row],[Stripe fee Allocation %]]</f>
        <v>-147.10000000000002</v>
      </c>
      <c r="E429" s="20">
        <f>DATEVALUE(SUBSTITUTE(_xlfn.TEXTAFTER(Transformed_Data[[#This Row],[TabName]], " ", -3), " ", ", ", 2))</f>
        <v>45937</v>
      </c>
      <c r="F429" t="s">
        <v>1136</v>
      </c>
      <c r="G429" t="s">
        <v>1876</v>
      </c>
      <c r="H429" t="s">
        <v>19</v>
      </c>
      <c r="I429" t="s">
        <v>244</v>
      </c>
      <c r="J429" s="1">
        <v>45933</v>
      </c>
      <c r="K429" t="s">
        <v>245</v>
      </c>
      <c r="L429">
        <v>29420</v>
      </c>
      <c r="M429">
        <v>29420</v>
      </c>
      <c r="N429">
        <v>1294.78</v>
      </c>
      <c r="O429">
        <v>28125.22</v>
      </c>
      <c r="P429" t="s">
        <v>2660</v>
      </c>
      <c r="Q429" t="s">
        <v>2661</v>
      </c>
      <c r="R429" t="s">
        <v>2662</v>
      </c>
      <c r="S429" t="s">
        <v>2663</v>
      </c>
    </row>
    <row r="430" spans="3:19" x14ac:dyDescent="0.45">
      <c r="C430" s="5">
        <f>Transformed_Data[[#This Row],[Amount]]/SUMIFS(Transformed_Data[Amount],Transformed_Data[Created],Transformed_Data[[#This Row],[Created]])</f>
        <v>4.2218403250320361E-3</v>
      </c>
      <c r="D430" s="19" cm="1">
        <f t="array" ref="D430">IFERROR(_xlfn.XLOOKUP(Transformed_Data[[#This Row],[Created]],_xlfn._TRO_TRAILING('Fees by date'!$C$4:$C$1001),_xlfn._TRO_TRAILING('Fees by date'!$D$4:D$1001)),"")*Transformed_Data[[#This Row],[Stripe fee Allocation %]]</f>
        <v>-4.25</v>
      </c>
      <c r="E430" s="20">
        <f>DATEVALUE(SUBSTITUTE(_xlfn.TEXTAFTER(Transformed_Data[[#This Row],[TabName]], " ", -3), " ", ", ", 2))</f>
        <v>45937</v>
      </c>
      <c r="F430" t="s">
        <v>1136</v>
      </c>
      <c r="G430" t="s">
        <v>1876</v>
      </c>
      <c r="H430" t="s">
        <v>19</v>
      </c>
      <c r="I430" t="s">
        <v>252</v>
      </c>
      <c r="J430" s="1">
        <v>45933</v>
      </c>
      <c r="K430" t="s">
        <v>253</v>
      </c>
      <c r="L430">
        <v>850</v>
      </c>
      <c r="M430">
        <v>850</v>
      </c>
      <c r="N430">
        <v>8</v>
      </c>
      <c r="O430">
        <v>842</v>
      </c>
      <c r="P430" t="s">
        <v>1922</v>
      </c>
      <c r="Q430" t="s">
        <v>1923</v>
      </c>
      <c r="R430" t="s">
        <v>1924</v>
      </c>
      <c r="S430" t="s">
        <v>2664</v>
      </c>
    </row>
    <row r="431" spans="3:19" x14ac:dyDescent="0.45">
      <c r="C431" s="5">
        <f>Transformed_Data[[#This Row],[Amount]]/SUMIFS(Transformed_Data[Amount],Transformed_Data[Created],Transformed_Data[[#This Row],[Created]])</f>
        <v>0.72687176532528042</v>
      </c>
      <c r="D431" s="19" cm="1">
        <f t="array" ref="D431">IFERROR(_xlfn.XLOOKUP(Transformed_Data[[#This Row],[Created]],_xlfn._TRO_TRAILING('Fees by date'!$C$4:$C$1001),_xlfn._TRO_TRAILING('Fees by date'!$D$4:D$1001)),"")*Transformed_Data[[#This Row],[Stripe fee Allocation %]]</f>
        <v>-731.72000000000014</v>
      </c>
      <c r="E431" s="20">
        <f>DATEVALUE(SUBSTITUTE(_xlfn.TEXTAFTER(Transformed_Data[[#This Row],[TabName]], " ", -3), " ", ", ", 2))</f>
        <v>45937</v>
      </c>
      <c r="F431" t="s">
        <v>1136</v>
      </c>
      <c r="G431" t="s">
        <v>1876</v>
      </c>
      <c r="H431" t="s">
        <v>19</v>
      </c>
      <c r="I431" t="s">
        <v>254</v>
      </c>
      <c r="J431" s="1">
        <v>45933</v>
      </c>
      <c r="K431" t="s">
        <v>255</v>
      </c>
      <c r="L431">
        <v>146344</v>
      </c>
      <c r="M431">
        <v>146344</v>
      </c>
      <c r="N431">
        <v>8</v>
      </c>
      <c r="O431">
        <v>146336</v>
      </c>
      <c r="P431" t="s">
        <v>2479</v>
      </c>
      <c r="Q431" t="s">
        <v>2480</v>
      </c>
      <c r="R431" t="s">
        <v>2481</v>
      </c>
      <c r="S431" t="s">
        <v>2665</v>
      </c>
    </row>
    <row r="432" spans="3:19" x14ac:dyDescent="0.45">
      <c r="C432" s="5">
        <f>Transformed_Data[[#This Row],[Amount]]/SUMIFS(Transformed_Data[Amount],Transformed_Data[Created],Transformed_Data[[#This Row],[Created]])</f>
        <v>0.12278105039387287</v>
      </c>
      <c r="D432" s="19" cm="1">
        <f t="array" ref="D432">IFERROR(_xlfn.XLOOKUP(Transformed_Data[[#This Row],[Created]],_xlfn._TRO_TRAILING('Fees by date'!$C$4:$C$1001),_xlfn._TRO_TRAILING('Fees by date'!$D$4:D$1001)),"")*Transformed_Data[[#This Row],[Stripe fee Allocation %]]</f>
        <v>-123.60000000000001</v>
      </c>
      <c r="E432" s="20">
        <f>DATEVALUE(SUBSTITUTE(_xlfn.TEXTAFTER(Transformed_Data[[#This Row],[TabName]], " ", -3), " ", ", ", 2))</f>
        <v>45937</v>
      </c>
      <c r="F432" t="s">
        <v>1136</v>
      </c>
      <c r="G432" t="s">
        <v>1876</v>
      </c>
      <c r="H432" t="s">
        <v>19</v>
      </c>
      <c r="I432" t="s">
        <v>256</v>
      </c>
      <c r="J432" s="1">
        <v>45933</v>
      </c>
      <c r="K432" t="s">
        <v>257</v>
      </c>
      <c r="L432">
        <v>24720</v>
      </c>
      <c r="M432">
        <v>24720</v>
      </c>
      <c r="N432">
        <v>8</v>
      </c>
      <c r="O432">
        <v>24712</v>
      </c>
      <c r="P432" t="s">
        <v>2666</v>
      </c>
      <c r="Q432" t="s">
        <v>2667</v>
      </c>
      <c r="R432" t="s">
        <v>2668</v>
      </c>
      <c r="S432" t="s">
        <v>2669</v>
      </c>
    </row>
    <row r="433" spans="3:19" x14ac:dyDescent="0.45">
      <c r="C433" s="5">
        <f>Transformed_Data[[#This Row],[Amount]]/SUMIFS(Transformed_Data[Amount],Transformed_Data[Created],Transformed_Data[[#This Row],[Created]])</f>
        <v>0.68234144980115818</v>
      </c>
      <c r="D433" s="19" cm="1">
        <f t="array" ref="D433">IFERROR(_xlfn.XLOOKUP(Transformed_Data[[#This Row],[Created]],_xlfn._TRO_TRAILING('Fees by date'!$C$4:$C$1001),_xlfn._TRO_TRAILING('Fees by date'!$D$4:D$1001)),"")*Transformed_Data[[#This Row],[Stripe fee Allocation %]]</f>
        <v>-227.60181399567432</v>
      </c>
      <c r="E433" s="20">
        <f>DATEVALUE(SUBSTITUTE(_xlfn.TEXTAFTER(Transformed_Data[[#This Row],[TabName]], " ", -3), " ", ", ", 2))</f>
        <v>45944</v>
      </c>
      <c r="F433" t="s">
        <v>1136</v>
      </c>
      <c r="G433" t="s">
        <v>1875</v>
      </c>
      <c r="H433" t="s">
        <v>19</v>
      </c>
      <c r="I433" t="s">
        <v>146</v>
      </c>
      <c r="J433" s="1">
        <v>45936</v>
      </c>
      <c r="K433" t="s">
        <v>147</v>
      </c>
      <c r="L433">
        <v>48900</v>
      </c>
      <c r="M433">
        <v>48900</v>
      </c>
      <c r="N433">
        <v>1662.9</v>
      </c>
      <c r="O433">
        <v>47237.1</v>
      </c>
      <c r="P433" t="s">
        <v>2670</v>
      </c>
      <c r="Q433" t="s">
        <v>2671</v>
      </c>
      <c r="R433" t="s">
        <v>2672</v>
      </c>
      <c r="S433" t="s">
        <v>2673</v>
      </c>
    </row>
    <row r="434" spans="3:19" x14ac:dyDescent="0.45">
      <c r="C434" s="5">
        <f>Transformed_Data[[#This Row],[Amount]]/SUMIFS(Transformed_Data[Amount],Transformed_Data[Created],Transformed_Data[[#This Row],[Created]])</f>
        <v>0.30503034954301261</v>
      </c>
      <c r="D434" s="19" cm="1">
        <f t="array" ref="D434">IFERROR(_xlfn.XLOOKUP(Transformed_Data[[#This Row],[Created]],_xlfn._TRO_TRAILING('Fees by date'!$C$4:$C$1001),_xlfn._TRO_TRAILING('Fees by date'!$D$4:D$1001)),"")*Transformed_Data[[#This Row],[Stripe fee Allocation %]]</f>
        <v>-101.74592339356728</v>
      </c>
      <c r="E434" s="20">
        <f>DATEVALUE(SUBSTITUTE(_xlfn.TEXTAFTER(Transformed_Data[[#This Row],[TabName]], " ", -3), " ", ", ", 2))</f>
        <v>45944</v>
      </c>
      <c r="F434" t="s">
        <v>1136</v>
      </c>
      <c r="G434" t="s">
        <v>1875</v>
      </c>
      <c r="H434" t="s">
        <v>19</v>
      </c>
      <c r="I434" t="s">
        <v>148</v>
      </c>
      <c r="J434" s="1">
        <v>45936</v>
      </c>
      <c r="K434" t="s">
        <v>149</v>
      </c>
      <c r="L434">
        <v>21860</v>
      </c>
      <c r="M434">
        <v>21860</v>
      </c>
      <c r="N434">
        <v>634.24</v>
      </c>
      <c r="O434">
        <v>21225.759999999998</v>
      </c>
      <c r="P434" t="s">
        <v>2674</v>
      </c>
      <c r="Q434" t="s">
        <v>2675</v>
      </c>
      <c r="R434" t="s">
        <v>2676</v>
      </c>
      <c r="S434" t="s">
        <v>2677</v>
      </c>
    </row>
    <row r="435" spans="3:19" x14ac:dyDescent="0.45">
      <c r="C435" s="5">
        <f>Transformed_Data[[#This Row],[Amount]]/SUMIFS(Transformed_Data[Amount],Transformed_Data[Created],Transformed_Data[[#This Row],[Created]])</f>
        <v>5.6512942161445617E-3</v>
      </c>
      <c r="D435" s="19" cm="1">
        <f t="array" ref="D435">IFERROR(_xlfn.XLOOKUP(Transformed_Data[[#This Row],[Created]],_xlfn._TRO_TRAILING('Fees by date'!$C$4:$C$1001),_xlfn._TRO_TRAILING('Fees by date'!$D$4:D$1001)),"")*Transformed_Data[[#This Row],[Stripe fee Allocation %]]</f>
        <v>-1.88504569873718</v>
      </c>
      <c r="E435" s="20">
        <f>DATEVALUE(SUBSTITUTE(_xlfn.TEXTAFTER(Transformed_Data[[#This Row],[TabName]], " ", -3), " ", ", ", 2))</f>
        <v>45944</v>
      </c>
      <c r="F435" t="s">
        <v>1136</v>
      </c>
      <c r="G435" t="s">
        <v>1875</v>
      </c>
      <c r="H435" t="s">
        <v>19</v>
      </c>
      <c r="I435" t="s">
        <v>150</v>
      </c>
      <c r="J435" s="1">
        <v>45936</v>
      </c>
      <c r="K435" t="s">
        <v>151</v>
      </c>
      <c r="L435">
        <v>405</v>
      </c>
      <c r="M435">
        <v>405</v>
      </c>
      <c r="N435">
        <v>12.05</v>
      </c>
      <c r="O435">
        <v>392.95</v>
      </c>
      <c r="P435" t="s">
        <v>2646</v>
      </c>
      <c r="Q435" t="s">
        <v>2647</v>
      </c>
      <c r="R435" t="s">
        <v>2648</v>
      </c>
      <c r="S435" t="s">
        <v>2649</v>
      </c>
    </row>
    <row r="436" spans="3:19" x14ac:dyDescent="0.45">
      <c r="C436" s="5">
        <f>Transformed_Data[[#This Row],[Amount]]/SUMIFS(Transformed_Data[Amount],Transformed_Data[Created],Transformed_Data[[#This Row],[Created]])</f>
        <v>6.9769064396846435E-3</v>
      </c>
      <c r="D436" s="19" cm="1">
        <f t="array" ref="D436">IFERROR(_xlfn.XLOOKUP(Transformed_Data[[#This Row],[Created]],_xlfn._TRO_TRAILING('Fees by date'!$C$4:$C$1001),_xlfn._TRO_TRAILING('Fees by date'!$D$4:D$1001)),"")*Transformed_Data[[#This Row],[Stripe fee Allocation %]]</f>
        <v>-2.3272169120212096</v>
      </c>
      <c r="E436" s="20">
        <f>DATEVALUE(SUBSTITUTE(_xlfn.TEXTAFTER(Transformed_Data[[#This Row],[TabName]], " ", -3), " ", ", ", 2))</f>
        <v>45944</v>
      </c>
      <c r="F436" t="s">
        <v>1136</v>
      </c>
      <c r="G436" t="s">
        <v>1875</v>
      </c>
      <c r="H436" t="s">
        <v>19</v>
      </c>
      <c r="I436" t="s">
        <v>152</v>
      </c>
      <c r="J436" s="1">
        <v>45936</v>
      </c>
      <c r="K436" t="s">
        <v>153</v>
      </c>
      <c r="L436">
        <v>500</v>
      </c>
      <c r="M436">
        <v>500</v>
      </c>
      <c r="N436">
        <v>22.3</v>
      </c>
      <c r="O436">
        <v>477.7</v>
      </c>
      <c r="P436" t="s">
        <v>2678</v>
      </c>
      <c r="Q436" t="s">
        <v>2679</v>
      </c>
      <c r="R436" t="s">
        <v>2680</v>
      </c>
      <c r="S436" t="s">
        <v>2681</v>
      </c>
    </row>
    <row r="437" spans="3:19" x14ac:dyDescent="0.45">
      <c r="C437" s="5">
        <f>Transformed_Data[[#This Row],[Amount]]/SUMIFS(Transformed_Data[Amount],Transformed_Data[Created],Transformed_Data[[#This Row],[Created]])</f>
        <v>0.90909090909090906</v>
      </c>
      <c r="D437" s="19" cm="1">
        <f t="array" ref="D437">IFERROR(_xlfn.XLOOKUP(Transformed_Data[[#This Row],[Created]],_xlfn._TRO_TRAILING('Fees by date'!$C$4:$C$1001),_xlfn._TRO_TRAILING('Fees by date'!$D$4:D$1001)),"")*Transformed_Data[[#This Row],[Stripe fee Allocation %]]</f>
        <v>-5.9999999999999991</v>
      </c>
      <c r="E437" s="20">
        <f>DATEVALUE(SUBSTITUTE(_xlfn.TEXTAFTER(Transformed_Data[[#This Row],[TabName]], " ", -3), " ", ", ", 2))</f>
        <v>45944</v>
      </c>
      <c r="F437" t="s">
        <v>1136</v>
      </c>
      <c r="G437" t="s">
        <v>1875</v>
      </c>
      <c r="H437" t="s">
        <v>19</v>
      </c>
      <c r="I437" t="s">
        <v>154</v>
      </c>
      <c r="J437" s="1">
        <v>45937</v>
      </c>
      <c r="K437" t="s">
        <v>155</v>
      </c>
      <c r="L437">
        <v>1500</v>
      </c>
      <c r="M437">
        <v>1500</v>
      </c>
      <c r="N437">
        <v>43.8</v>
      </c>
      <c r="O437">
        <v>1456.2</v>
      </c>
      <c r="P437" t="s">
        <v>2682</v>
      </c>
      <c r="Q437" t="s">
        <v>2683</v>
      </c>
      <c r="R437" t="s">
        <v>2684</v>
      </c>
      <c r="S437" t="s">
        <v>2685</v>
      </c>
    </row>
    <row r="438" spans="3:19" x14ac:dyDescent="0.45">
      <c r="C438" s="5">
        <f>Transformed_Data[[#This Row],[Amount]]/SUMIFS(Transformed_Data[Amount],Transformed_Data[Created],Transformed_Data[[#This Row],[Created]])</f>
        <v>9.0909090909090912E-2</v>
      </c>
      <c r="D438" s="19" cm="1">
        <f t="array" ref="D438">IFERROR(_xlfn.XLOOKUP(Transformed_Data[[#This Row],[Created]],_xlfn._TRO_TRAILING('Fees by date'!$C$4:$C$1001),_xlfn._TRO_TRAILING('Fees by date'!$D$4:D$1001)),"")*Transformed_Data[[#This Row],[Stripe fee Allocation %]]</f>
        <v>-0.6</v>
      </c>
      <c r="E438" s="20">
        <f>DATEVALUE(SUBSTITUTE(_xlfn.TEXTAFTER(Transformed_Data[[#This Row],[TabName]], " ", -3), " ", ", ", 2))</f>
        <v>45944</v>
      </c>
      <c r="F438" t="s">
        <v>1136</v>
      </c>
      <c r="G438" t="s">
        <v>1875</v>
      </c>
      <c r="H438" t="s">
        <v>19</v>
      </c>
      <c r="I438" t="s">
        <v>156</v>
      </c>
      <c r="J438" s="1">
        <v>45937</v>
      </c>
      <c r="K438" t="s">
        <v>157</v>
      </c>
      <c r="L438">
        <v>150</v>
      </c>
      <c r="M438">
        <v>150</v>
      </c>
      <c r="N438">
        <v>4.6500000000000004</v>
      </c>
      <c r="O438">
        <v>145.35</v>
      </c>
      <c r="P438" t="s">
        <v>2397</v>
      </c>
      <c r="Q438" t="s">
        <v>2398</v>
      </c>
      <c r="R438" t="s">
        <v>2399</v>
      </c>
      <c r="S438" t="s">
        <v>2400</v>
      </c>
    </row>
    <row r="439" spans="3:19" x14ac:dyDescent="0.45">
      <c r="C439" s="5">
        <f>Transformed_Data[[#This Row],[Amount]]/SUMIFS(Transformed_Data[Amount],Transformed_Data[Created],Transformed_Data[[#This Row],[Created]])</f>
        <v>0.54642341040462428</v>
      </c>
      <c r="D439" s="19" cm="1">
        <f t="array" ref="D439">IFERROR(_xlfn.XLOOKUP(Transformed_Data[[#This Row],[Created]],_xlfn._TRO_TRAILING('Fees by date'!$C$4:$C$1001),_xlfn._TRO_TRAILING('Fees by date'!$D$4:D$1001)),"")*Transformed_Data[[#This Row],[Stripe fee Allocation %]]</f>
        <v>-121.00000000000001</v>
      </c>
      <c r="E439" s="20">
        <f>DATEVALUE(SUBSTITUTE(_xlfn.TEXTAFTER(Transformed_Data[[#This Row],[TabName]], " ", -3), " ", ", ", 2))</f>
        <v>45944</v>
      </c>
      <c r="F439" t="s">
        <v>1136</v>
      </c>
      <c r="G439" t="s">
        <v>1875</v>
      </c>
      <c r="H439" t="s">
        <v>19</v>
      </c>
      <c r="I439" t="s">
        <v>158</v>
      </c>
      <c r="J439" s="1">
        <v>45938</v>
      </c>
      <c r="K439" t="s">
        <v>159</v>
      </c>
      <c r="L439">
        <v>30250</v>
      </c>
      <c r="M439">
        <v>30250</v>
      </c>
      <c r="N439">
        <v>1028.8</v>
      </c>
      <c r="O439">
        <v>29221.200000000001</v>
      </c>
      <c r="P439" t="s">
        <v>2570</v>
      </c>
      <c r="Q439" t="s">
        <v>2571</v>
      </c>
      <c r="R439" t="s">
        <v>2572</v>
      </c>
      <c r="S439" t="s">
        <v>2573</v>
      </c>
    </row>
    <row r="440" spans="3:19" x14ac:dyDescent="0.45">
      <c r="C440" s="5">
        <f>Transformed_Data[[#This Row],[Amount]]/SUMIFS(Transformed_Data[Amount],Transformed_Data[Created],Transformed_Data[[#This Row],[Created]])</f>
        <v>0.28630780346820811</v>
      </c>
      <c r="D440" s="19" cm="1">
        <f t="array" ref="D440">IFERROR(_xlfn.XLOOKUP(Transformed_Data[[#This Row],[Created]],_xlfn._TRO_TRAILING('Fees by date'!$C$4:$C$1001),_xlfn._TRO_TRAILING('Fees by date'!$D$4:D$1001)),"")*Transformed_Data[[#This Row],[Stripe fee Allocation %]]</f>
        <v>-63.400000000000013</v>
      </c>
      <c r="E440" s="20">
        <f>DATEVALUE(SUBSTITUTE(_xlfn.TEXTAFTER(Transformed_Data[[#This Row],[TabName]], " ", -3), " ", ", ", 2))</f>
        <v>45944</v>
      </c>
      <c r="F440" t="s">
        <v>1136</v>
      </c>
      <c r="G440" t="s">
        <v>1875</v>
      </c>
      <c r="H440" t="s">
        <v>19</v>
      </c>
      <c r="I440" t="s">
        <v>160</v>
      </c>
      <c r="J440" s="1">
        <v>45938</v>
      </c>
      <c r="K440" t="s">
        <v>161</v>
      </c>
      <c r="L440">
        <v>15850</v>
      </c>
      <c r="M440">
        <v>15850</v>
      </c>
      <c r="N440">
        <v>459.95</v>
      </c>
      <c r="O440">
        <v>15390.05</v>
      </c>
      <c r="P440" t="s">
        <v>2686</v>
      </c>
      <c r="Q440" t="s">
        <v>2687</v>
      </c>
      <c r="R440" t="s">
        <v>2688</v>
      </c>
      <c r="S440" t="s">
        <v>2689</v>
      </c>
    </row>
    <row r="441" spans="3:19" x14ac:dyDescent="0.45">
      <c r="C441" s="5">
        <f>Transformed_Data[[#This Row],[Amount]]/SUMIFS(Transformed_Data[Amount],Transformed_Data[Created],Transformed_Data[[#This Row],[Created]])</f>
        <v>1.7341040462427744E-2</v>
      </c>
      <c r="D441" s="19" cm="1">
        <f t="array" ref="D441">IFERROR(_xlfn.XLOOKUP(Transformed_Data[[#This Row],[Created]],_xlfn._TRO_TRAILING('Fees by date'!$C$4:$C$1001),_xlfn._TRO_TRAILING('Fees by date'!$D$4:D$1001)),"")*Transformed_Data[[#This Row],[Stripe fee Allocation %]]</f>
        <v>-3.84</v>
      </c>
      <c r="E441" s="20">
        <f>DATEVALUE(SUBSTITUTE(_xlfn.TEXTAFTER(Transformed_Data[[#This Row],[TabName]], " ", -3), " ", ", ", 2))</f>
        <v>45944</v>
      </c>
      <c r="F441" t="s">
        <v>1136</v>
      </c>
      <c r="G441" t="s">
        <v>1875</v>
      </c>
      <c r="H441" t="s">
        <v>19</v>
      </c>
      <c r="I441" t="s">
        <v>46</v>
      </c>
      <c r="J441" s="1">
        <v>45938</v>
      </c>
      <c r="K441" t="s">
        <v>47</v>
      </c>
      <c r="L441">
        <v>960</v>
      </c>
      <c r="M441">
        <v>960</v>
      </c>
      <c r="N441">
        <v>42.54</v>
      </c>
      <c r="O441">
        <v>917.46</v>
      </c>
      <c r="P441" t="s">
        <v>2678</v>
      </c>
      <c r="Q441" t="s">
        <v>2679</v>
      </c>
      <c r="R441" t="s">
        <v>2680</v>
      </c>
      <c r="S441" t="s">
        <v>2681</v>
      </c>
    </row>
    <row r="442" spans="3:19" x14ac:dyDescent="0.45">
      <c r="C442" s="5">
        <f>Transformed_Data[[#This Row],[Amount]]/SUMIFS(Transformed_Data[Amount],Transformed_Data[Created],Transformed_Data[[#This Row],[Created]])</f>
        <v>3.3417630057803467E-2</v>
      </c>
      <c r="D442" s="19" cm="1">
        <f t="array" ref="D442">IFERROR(_xlfn.XLOOKUP(Transformed_Data[[#This Row],[Created]],_xlfn._TRO_TRAILING('Fees by date'!$C$4:$C$1001),_xlfn._TRO_TRAILING('Fees by date'!$D$4:D$1001)),"")*Transformed_Data[[#This Row],[Stripe fee Allocation %]]</f>
        <v>-7.4</v>
      </c>
      <c r="E442" s="20">
        <f>DATEVALUE(SUBSTITUTE(_xlfn.TEXTAFTER(Transformed_Data[[#This Row],[TabName]], " ", -3), " ", ", ", 2))</f>
        <v>45944</v>
      </c>
      <c r="F442" t="s">
        <v>1136</v>
      </c>
      <c r="G442" t="s">
        <v>1875</v>
      </c>
      <c r="H442" t="s">
        <v>19</v>
      </c>
      <c r="I442" t="s">
        <v>162</v>
      </c>
      <c r="J442" s="1">
        <v>45938</v>
      </c>
      <c r="K442" t="s">
        <v>163</v>
      </c>
      <c r="L442">
        <v>1850</v>
      </c>
      <c r="M442">
        <v>1850</v>
      </c>
      <c r="N442">
        <v>53.95</v>
      </c>
      <c r="O442">
        <v>1796.05</v>
      </c>
      <c r="P442" t="s">
        <v>2690</v>
      </c>
      <c r="Q442" t="s">
        <v>2691</v>
      </c>
      <c r="R442" t="s">
        <v>2692</v>
      </c>
      <c r="S442" t="s">
        <v>2693</v>
      </c>
    </row>
    <row r="443" spans="3:19" x14ac:dyDescent="0.45">
      <c r="C443" s="5">
        <f>Transformed_Data[[#This Row],[Amount]]/SUMIFS(Transformed_Data[Amount],Transformed_Data[Created],Transformed_Data[[#This Row],[Created]])</f>
        <v>1.8063583815028903E-2</v>
      </c>
      <c r="D443" s="19" cm="1">
        <f t="array" ref="D443">IFERROR(_xlfn.XLOOKUP(Transformed_Data[[#This Row],[Created]],_xlfn._TRO_TRAILING('Fees by date'!$C$4:$C$1001),_xlfn._TRO_TRAILING('Fees by date'!$D$4:D$1001)),"")*Transformed_Data[[#This Row],[Stripe fee Allocation %]]</f>
        <v>-4.0000000000000009</v>
      </c>
      <c r="E443" s="20">
        <f>DATEVALUE(SUBSTITUTE(_xlfn.TEXTAFTER(Transformed_Data[[#This Row],[TabName]], " ", -3), " ", ", ", 2))</f>
        <v>45944</v>
      </c>
      <c r="F443" t="s">
        <v>1136</v>
      </c>
      <c r="G443" t="s">
        <v>1875</v>
      </c>
      <c r="H443" t="s">
        <v>19</v>
      </c>
      <c r="I443" t="s">
        <v>164</v>
      </c>
      <c r="J443" s="1">
        <v>45938</v>
      </c>
      <c r="K443" t="s">
        <v>165</v>
      </c>
      <c r="L443">
        <v>1000</v>
      </c>
      <c r="M443">
        <v>1000</v>
      </c>
      <c r="N443">
        <v>29.3</v>
      </c>
      <c r="O443">
        <v>970.7</v>
      </c>
      <c r="P443" t="s">
        <v>2272</v>
      </c>
      <c r="Q443" t="s">
        <v>2273</v>
      </c>
      <c r="R443" t="s">
        <v>2274</v>
      </c>
      <c r="S443" t="s">
        <v>2275</v>
      </c>
    </row>
    <row r="444" spans="3:19" x14ac:dyDescent="0.45">
      <c r="C444" s="5">
        <f>Transformed_Data[[#This Row],[Amount]]/SUMIFS(Transformed_Data[Amount],Transformed_Data[Created],Transformed_Data[[#This Row],[Created]])</f>
        <v>9.8446531791907516E-2</v>
      </c>
      <c r="D444" s="19" cm="1">
        <f t="array" ref="D444">IFERROR(_xlfn.XLOOKUP(Transformed_Data[[#This Row],[Created]],_xlfn._TRO_TRAILING('Fees by date'!$C$4:$C$1001),_xlfn._TRO_TRAILING('Fees by date'!$D$4:D$1001)),"")*Transformed_Data[[#This Row],[Stripe fee Allocation %]]</f>
        <v>-21.800000000000004</v>
      </c>
      <c r="E444" s="20">
        <f>DATEVALUE(SUBSTITUTE(_xlfn.TEXTAFTER(Transformed_Data[[#This Row],[TabName]], " ", -3), " ", ", ", 2))</f>
        <v>45944</v>
      </c>
      <c r="F444" t="s">
        <v>1136</v>
      </c>
      <c r="G444" t="s">
        <v>1875</v>
      </c>
      <c r="H444" t="s">
        <v>19</v>
      </c>
      <c r="I444" t="s">
        <v>166</v>
      </c>
      <c r="J444" s="1">
        <v>45938</v>
      </c>
      <c r="K444" t="s">
        <v>167</v>
      </c>
      <c r="L444">
        <v>5450</v>
      </c>
      <c r="M444">
        <v>5450</v>
      </c>
      <c r="N444">
        <v>185.6</v>
      </c>
      <c r="O444">
        <v>5264.4</v>
      </c>
      <c r="P444" t="s">
        <v>2694</v>
      </c>
      <c r="Q444" t="s">
        <v>2695</v>
      </c>
      <c r="R444" t="s">
        <v>2696</v>
      </c>
      <c r="S444" t="s">
        <v>2697</v>
      </c>
    </row>
    <row r="445" spans="3:19" x14ac:dyDescent="0.45">
      <c r="C445" s="5">
        <f>Transformed_Data[[#This Row],[Amount]]/SUMIFS(Transformed_Data[Amount],Transformed_Data[Created],Transformed_Data[[#This Row],[Created]])</f>
        <v>1</v>
      </c>
      <c r="D445" s="19" cm="1">
        <f t="array" ref="D445">IFERROR(_xlfn.XLOOKUP(Transformed_Data[[#This Row],[Created]],_xlfn._TRO_TRAILING('Fees by date'!$C$4:$C$1001),_xlfn._TRO_TRAILING('Fees by date'!$D$4:D$1001)),"")*Transformed_Data[[#This Row],[Stripe fee Allocation %]]</f>
        <v>-8.92</v>
      </c>
      <c r="E445" s="20">
        <f>DATEVALUE(SUBSTITUTE(_xlfn.TEXTAFTER(Transformed_Data[[#This Row],[TabName]], " ", -3), " ", ", ", 2))</f>
        <v>45944</v>
      </c>
      <c r="F445" t="s">
        <v>1136</v>
      </c>
      <c r="G445" t="s">
        <v>1875</v>
      </c>
      <c r="H445" t="s">
        <v>19</v>
      </c>
      <c r="I445" t="s">
        <v>168</v>
      </c>
      <c r="J445" s="1">
        <v>45939</v>
      </c>
      <c r="K445" t="s">
        <v>169</v>
      </c>
      <c r="L445">
        <v>2230</v>
      </c>
      <c r="M445">
        <v>2230</v>
      </c>
      <c r="N445">
        <v>64.97</v>
      </c>
      <c r="O445">
        <v>2165.0300000000002</v>
      </c>
      <c r="P445" t="s">
        <v>2448</v>
      </c>
      <c r="Q445" t="s">
        <v>2449</v>
      </c>
      <c r="R445" t="s">
        <v>2378</v>
      </c>
      <c r="S445" t="s">
        <v>2450</v>
      </c>
    </row>
    <row r="446" spans="3:19" x14ac:dyDescent="0.45">
      <c r="C446" s="5">
        <f>Transformed_Data[[#This Row],[Amount]]/SUMIFS(Transformed_Data[Amount],Transformed_Data[Created],Transformed_Data[[#This Row],[Created]])</f>
        <v>4.7916101618298526E-2</v>
      </c>
      <c r="D446" s="19" cm="1">
        <f t="array" ref="D446">IFERROR(_xlfn.XLOOKUP(Transformed_Data[[#This Row],[Created]],_xlfn._TRO_TRAILING('Fees by date'!$C$4:$C$1001),_xlfn._TRO_TRAILING('Fees by date'!$D$4:D$1001)),"")*Transformed_Data[[#This Row],[Stripe fee Allocation %]]</f>
        <v>-10.6</v>
      </c>
      <c r="E446" s="20">
        <f>DATEVALUE(SUBSTITUTE(_xlfn.TEXTAFTER(Transformed_Data[[#This Row],[TabName]], " ", -3), " ", ", ", 2))</f>
        <v>45951</v>
      </c>
      <c r="F446" t="s">
        <v>1136</v>
      </c>
      <c r="G446" t="s">
        <v>1874</v>
      </c>
      <c r="H446" t="s">
        <v>19</v>
      </c>
      <c r="I446" t="s">
        <v>66</v>
      </c>
      <c r="J446" s="1">
        <v>45940</v>
      </c>
      <c r="K446" t="s">
        <v>67</v>
      </c>
      <c r="L446">
        <v>2650</v>
      </c>
      <c r="M446">
        <v>2650</v>
      </c>
      <c r="N446">
        <v>77.150000000000006</v>
      </c>
      <c r="O446">
        <v>2572.85</v>
      </c>
      <c r="P446" t="s">
        <v>2698</v>
      </c>
      <c r="Q446" t="s">
        <v>2699</v>
      </c>
      <c r="R446" t="s">
        <v>2700</v>
      </c>
      <c r="S446" t="s">
        <v>2701</v>
      </c>
    </row>
    <row r="447" spans="3:19" x14ac:dyDescent="0.45">
      <c r="C447" s="5">
        <f>Transformed_Data[[#This Row],[Amount]]/SUMIFS(Transformed_Data[Amount],Transformed_Data[Created],Transformed_Data[[#This Row],[Created]])</f>
        <v>0.1221589368049905</v>
      </c>
      <c r="D447" s="19" cm="1">
        <f t="array" ref="D447">IFERROR(_xlfn.XLOOKUP(Transformed_Data[[#This Row],[Created]],_xlfn._TRO_TRAILING('Fees by date'!$C$4:$C$1001),_xlfn._TRO_TRAILING('Fees by date'!$D$4:D$1001)),"")*Transformed_Data[[#This Row],[Stripe fee Allocation %]]</f>
        <v>-27.023999999999997</v>
      </c>
      <c r="E447" s="20">
        <f>DATEVALUE(SUBSTITUTE(_xlfn.TEXTAFTER(Transformed_Data[[#This Row],[TabName]], " ", -3), " ", ", ", 2))</f>
        <v>45951</v>
      </c>
      <c r="F447" t="s">
        <v>1136</v>
      </c>
      <c r="G447" t="s">
        <v>1874</v>
      </c>
      <c r="H447" t="s">
        <v>19</v>
      </c>
      <c r="I447" t="s">
        <v>44</v>
      </c>
      <c r="J447" s="1">
        <v>45940</v>
      </c>
      <c r="K447" t="s">
        <v>45</v>
      </c>
      <c r="L447">
        <v>6756</v>
      </c>
      <c r="M447">
        <v>6756</v>
      </c>
      <c r="N447">
        <v>196.22</v>
      </c>
      <c r="O447">
        <v>6559.78</v>
      </c>
      <c r="P447" t="s">
        <v>2270</v>
      </c>
      <c r="Q447" t="s">
        <v>2271</v>
      </c>
      <c r="R447" t="s">
        <v>2361</v>
      </c>
      <c r="S447" t="s">
        <v>2362</v>
      </c>
    </row>
    <row r="448" spans="3:19" x14ac:dyDescent="0.45">
      <c r="C448" s="5">
        <f>Transformed_Data[[#This Row],[Amount]]/SUMIFS(Transformed_Data[Amount],Transformed_Data[Created],Transformed_Data[[#This Row],[Created]])</f>
        <v>0.11572190579513607</v>
      </c>
      <c r="D448" s="19" cm="1">
        <f t="array" ref="D448">IFERROR(_xlfn.XLOOKUP(Transformed_Data[[#This Row],[Created]],_xlfn._TRO_TRAILING('Fees by date'!$C$4:$C$1001),_xlfn._TRO_TRAILING('Fees by date'!$D$4:D$1001)),"")*Transformed_Data[[#This Row],[Stripe fee Allocation %]]</f>
        <v>-25.6</v>
      </c>
      <c r="E448" s="20">
        <f>DATEVALUE(SUBSTITUTE(_xlfn.TEXTAFTER(Transformed_Data[[#This Row],[TabName]], " ", -3), " ", ", ", 2))</f>
        <v>45951</v>
      </c>
      <c r="F448" t="s">
        <v>1136</v>
      </c>
      <c r="G448" t="s">
        <v>1874</v>
      </c>
      <c r="H448" t="s">
        <v>19</v>
      </c>
      <c r="I448" t="s">
        <v>68</v>
      </c>
      <c r="J448" s="1">
        <v>45940</v>
      </c>
      <c r="K448" t="s">
        <v>69</v>
      </c>
      <c r="L448">
        <v>6400</v>
      </c>
      <c r="M448">
        <v>6400</v>
      </c>
      <c r="N448">
        <v>281.89999999999998</v>
      </c>
      <c r="O448">
        <v>6118.1</v>
      </c>
      <c r="P448" t="s">
        <v>2702</v>
      </c>
      <c r="Q448" t="s">
        <v>2703</v>
      </c>
      <c r="R448" t="s">
        <v>2704</v>
      </c>
      <c r="S448" t="s">
        <v>2705</v>
      </c>
    </row>
    <row r="449" spans="3:19" x14ac:dyDescent="0.45">
      <c r="C449" s="5">
        <f>Transformed_Data[[#This Row],[Amount]]/SUMIFS(Transformed_Data[Amount],Transformed_Data[Created],Transformed_Data[[#This Row],[Created]])</f>
        <v>4.0683482506102524E-3</v>
      </c>
      <c r="D449" s="19" cm="1">
        <f t="array" ref="D449">IFERROR(_xlfn.XLOOKUP(Transformed_Data[[#This Row],[Created]],_xlfn._TRO_TRAILING('Fees by date'!$C$4:$C$1001),_xlfn._TRO_TRAILING('Fees by date'!$D$4:D$1001)),"")*Transformed_Data[[#This Row],[Stripe fee Allocation %]]</f>
        <v>-0.9</v>
      </c>
      <c r="E449" s="20">
        <f>DATEVALUE(SUBSTITUTE(_xlfn.TEXTAFTER(Transformed_Data[[#This Row],[TabName]], " ", -3), " ", ", ", 2))</f>
        <v>45951</v>
      </c>
      <c r="F449" t="s">
        <v>1136</v>
      </c>
      <c r="G449" t="s">
        <v>1874</v>
      </c>
      <c r="H449" t="s">
        <v>19</v>
      </c>
      <c r="I449" t="s">
        <v>70</v>
      </c>
      <c r="J449" s="1">
        <v>45940</v>
      </c>
      <c r="K449" t="s">
        <v>71</v>
      </c>
      <c r="L449">
        <v>225</v>
      </c>
      <c r="M449">
        <v>225</v>
      </c>
      <c r="N449">
        <v>7.95</v>
      </c>
      <c r="O449">
        <v>217.05</v>
      </c>
      <c r="P449" t="s">
        <v>2322</v>
      </c>
      <c r="Q449" t="s">
        <v>2323</v>
      </c>
      <c r="R449" t="s">
        <v>2324</v>
      </c>
      <c r="S449" t="s">
        <v>1926</v>
      </c>
    </row>
    <row r="450" spans="3:19" x14ac:dyDescent="0.45">
      <c r="C450" s="5">
        <f>Transformed_Data[[#This Row],[Amount]]/SUMIFS(Transformed_Data[Amount],Transformed_Data[Created],Transformed_Data[[#This Row],[Created]])</f>
        <v>0.71013470753096464</v>
      </c>
      <c r="D450" s="19" cm="1">
        <f t="array" ref="D450">IFERROR(_xlfn.XLOOKUP(Transformed_Data[[#This Row],[Created]],_xlfn._TRO_TRAILING('Fees by date'!$C$4:$C$1001),_xlfn._TRO_TRAILING('Fees by date'!$D$4:D$1001)),"")*Transformed_Data[[#This Row],[Stripe fee Allocation %]]</f>
        <v>-157.096</v>
      </c>
      <c r="E450" s="20">
        <f>DATEVALUE(SUBSTITUTE(_xlfn.TEXTAFTER(Transformed_Data[[#This Row],[TabName]], " ", -3), " ", ", ", 2))</f>
        <v>45951</v>
      </c>
      <c r="F450" t="s">
        <v>1136</v>
      </c>
      <c r="G450" t="s">
        <v>1874</v>
      </c>
      <c r="H450" t="s">
        <v>19</v>
      </c>
      <c r="I450" t="s">
        <v>119</v>
      </c>
      <c r="J450" s="1">
        <v>45940</v>
      </c>
      <c r="K450" t="s">
        <v>120</v>
      </c>
      <c r="L450">
        <v>39274</v>
      </c>
      <c r="M450">
        <v>39274</v>
      </c>
      <c r="N450">
        <v>0</v>
      </c>
      <c r="O450">
        <v>39274</v>
      </c>
      <c r="P450" t="s">
        <v>2706</v>
      </c>
      <c r="Q450" t="s">
        <v>2707</v>
      </c>
      <c r="R450" t="s">
        <v>2708</v>
      </c>
      <c r="S450" t="s">
        <v>2709</v>
      </c>
    </row>
    <row r="451" spans="3:19" x14ac:dyDescent="0.45">
      <c r="C451" s="5">
        <f>Transformed_Data[[#This Row],[Amount]]/SUMIFS(Transformed_Data[Amount],Transformed_Data[Created],Transformed_Data[[#This Row],[Created]])</f>
        <v>0.21741815935762818</v>
      </c>
      <c r="D451" s="19" cm="1">
        <f t="array" ref="D451">IFERROR(_xlfn.XLOOKUP(Transformed_Data[[#This Row],[Created]],_xlfn._TRO_TRAILING('Fees by date'!$C$4:$C$1001),_xlfn._TRO_TRAILING('Fees by date'!$D$4:D$1001)),"")*Transformed_Data[[#This Row],[Stripe fee Allocation %]]</f>
        <v>-15.306238418777024</v>
      </c>
      <c r="E451" s="20">
        <f>DATEVALUE(SUBSTITUTE(_xlfn.TEXTAFTER(Transformed_Data[[#This Row],[TabName]], " ", -3), " ", ", ", 2))</f>
        <v>45951</v>
      </c>
      <c r="F451" t="s">
        <v>1136</v>
      </c>
      <c r="G451" t="s">
        <v>1874</v>
      </c>
      <c r="H451" t="s">
        <v>19</v>
      </c>
      <c r="I451" t="s">
        <v>72</v>
      </c>
      <c r="J451" s="1">
        <v>45941</v>
      </c>
      <c r="K451" t="s">
        <v>73</v>
      </c>
      <c r="L451">
        <v>17600</v>
      </c>
      <c r="M451">
        <v>17600</v>
      </c>
      <c r="N451">
        <v>598.70000000000005</v>
      </c>
      <c r="O451">
        <v>17001.3</v>
      </c>
      <c r="P451" t="s">
        <v>2710</v>
      </c>
      <c r="Q451" t="s">
        <v>2711</v>
      </c>
      <c r="R451" t="s">
        <v>2712</v>
      </c>
      <c r="S451" t="s">
        <v>2713</v>
      </c>
    </row>
    <row r="452" spans="3:19" x14ac:dyDescent="0.45">
      <c r="C452" s="5">
        <f>Transformed_Data[[#This Row],[Amount]]/SUMIFS(Transformed_Data[Amount],Transformed_Data[Created],Transformed_Data[[#This Row],[Created]])</f>
        <v>0.7825818406423718</v>
      </c>
      <c r="D452" s="19" cm="1">
        <f t="array" ref="D452">IFERROR(_xlfn.XLOOKUP(Transformed_Data[[#This Row],[Created]],_xlfn._TRO_TRAILING('Fees by date'!$C$4:$C$1001),_xlfn._TRO_TRAILING('Fees by date'!$D$4:D$1001)),"")*Transformed_Data[[#This Row],[Stripe fee Allocation %]]</f>
        <v>-55.093761581222978</v>
      </c>
      <c r="E452" s="20">
        <f>DATEVALUE(SUBSTITUTE(_xlfn.TEXTAFTER(Transformed_Data[[#This Row],[TabName]], " ", -3), " ", ", ", 2))</f>
        <v>45951</v>
      </c>
      <c r="F452" t="s">
        <v>1136</v>
      </c>
      <c r="G452" t="s">
        <v>1874</v>
      </c>
      <c r="H452" t="s">
        <v>19</v>
      </c>
      <c r="I452" t="s">
        <v>74</v>
      </c>
      <c r="J452" s="1">
        <v>45941</v>
      </c>
      <c r="K452" t="s">
        <v>75</v>
      </c>
      <c r="L452">
        <v>63350</v>
      </c>
      <c r="M452">
        <v>63350</v>
      </c>
      <c r="N452">
        <v>2787.7</v>
      </c>
      <c r="O452">
        <v>60562.3</v>
      </c>
      <c r="P452" t="s">
        <v>2714</v>
      </c>
      <c r="Q452" t="s">
        <v>2715</v>
      </c>
      <c r="R452" t="s">
        <v>2716</v>
      </c>
      <c r="S452" t="s">
        <v>2717</v>
      </c>
    </row>
    <row r="453" spans="3:19" x14ac:dyDescent="0.45">
      <c r="C453" s="5">
        <f>Transformed_Data[[#This Row],[Amount]]/SUMIFS(Transformed_Data[Amount],Transformed_Data[Created],Transformed_Data[[#This Row],[Created]])</f>
        <v>1.0985881108353339E-3</v>
      </c>
      <c r="D453" s="19" cm="1">
        <f t="array" ref="D453">IFERROR(_xlfn.XLOOKUP(Transformed_Data[[#This Row],[Created]],_xlfn._TRO_TRAILING('Fees by date'!$C$4:$C$1001),_xlfn._TRO_TRAILING('Fees by date'!$D$4:D$1001)),"")*Transformed_Data[[#This Row],[Stripe fee Allocation %]]</f>
        <v>-0.21600439435244337</v>
      </c>
      <c r="E453" s="20">
        <f>DATEVALUE(SUBSTITUTE(_xlfn.TEXTAFTER(Transformed_Data[[#This Row],[TabName]], " ", -3), " ", ", ", 2))</f>
        <v>45951</v>
      </c>
      <c r="F453" t="s">
        <v>1136</v>
      </c>
      <c r="G453" t="s">
        <v>1874</v>
      </c>
      <c r="H453" t="s">
        <v>19</v>
      </c>
      <c r="I453" t="s">
        <v>77</v>
      </c>
      <c r="J453" s="1">
        <v>45943</v>
      </c>
      <c r="K453" t="s">
        <v>78</v>
      </c>
      <c r="L453">
        <v>54</v>
      </c>
      <c r="M453">
        <v>54</v>
      </c>
      <c r="N453">
        <v>1.87</v>
      </c>
      <c r="O453">
        <v>52.13</v>
      </c>
      <c r="P453" t="s">
        <v>2718</v>
      </c>
      <c r="Q453" t="s">
        <v>2191</v>
      </c>
      <c r="R453" t="s">
        <v>2192</v>
      </c>
      <c r="S453" t="s">
        <v>2193</v>
      </c>
    </row>
    <row r="454" spans="3:19" x14ac:dyDescent="0.45">
      <c r="C454" s="5">
        <f>Transformed_Data[[#This Row],[Amount]]/SUMIFS(Transformed_Data[Amount],Transformed_Data[Created],Transformed_Data[[#This Row],[Created]])</f>
        <v>0.30516336412092609</v>
      </c>
      <c r="D454" s="19" cm="1">
        <f t="array" ref="D454">IFERROR(_xlfn.XLOOKUP(Transformed_Data[[#This Row],[Created]],_xlfn._TRO_TRAILING('Fees by date'!$C$4:$C$1001),_xlfn._TRO_TRAILING('Fees by date'!$D$4:D$1001)),"")*Transformed_Data[[#This Row],[Stripe fee Allocation %]]</f>
        <v>-60.001220653456492</v>
      </c>
      <c r="E454" s="20">
        <f>DATEVALUE(SUBSTITUTE(_xlfn.TEXTAFTER(Transformed_Data[[#This Row],[TabName]], " ", -3), " ", ", ", 2))</f>
        <v>45951</v>
      </c>
      <c r="F454" t="s">
        <v>1136</v>
      </c>
      <c r="G454" t="s">
        <v>1874</v>
      </c>
      <c r="H454" t="s">
        <v>19</v>
      </c>
      <c r="I454" t="s">
        <v>79</v>
      </c>
      <c r="J454" s="1">
        <v>45943</v>
      </c>
      <c r="K454" t="s">
        <v>80</v>
      </c>
      <c r="L454">
        <v>15000</v>
      </c>
      <c r="M454">
        <v>15000</v>
      </c>
      <c r="N454">
        <v>435.3</v>
      </c>
      <c r="O454">
        <v>14564.7</v>
      </c>
      <c r="P454" t="s">
        <v>2341</v>
      </c>
      <c r="Q454" t="s">
        <v>2342</v>
      </c>
      <c r="R454" t="s">
        <v>2343</v>
      </c>
      <c r="S454" t="s">
        <v>2344</v>
      </c>
    </row>
    <row r="455" spans="3:19" x14ac:dyDescent="0.45">
      <c r="C455" s="5">
        <f>Transformed_Data[[#This Row],[Amount]]/SUMIFS(Transformed_Data[Amount],Transformed_Data[Created],Transformed_Data[[#This Row],[Created]])</f>
        <v>0.10172112137364202</v>
      </c>
      <c r="D455" s="19" cm="1">
        <f t="array" ref="D455">IFERROR(_xlfn.XLOOKUP(Transformed_Data[[#This Row],[Created]],_xlfn._TRO_TRAILING('Fees by date'!$C$4:$C$1001),_xlfn._TRO_TRAILING('Fees by date'!$D$4:D$1001)),"")*Transformed_Data[[#This Row],[Stripe fee Allocation %]]</f>
        <v>-20.000406884485493</v>
      </c>
      <c r="E455" s="20">
        <f>DATEVALUE(SUBSTITUTE(_xlfn.TEXTAFTER(Transformed_Data[[#This Row],[TabName]], " ", -3), " ", ", ", 2))</f>
        <v>45951</v>
      </c>
      <c r="F455" t="s">
        <v>1136</v>
      </c>
      <c r="G455" t="s">
        <v>1874</v>
      </c>
      <c r="H455" t="s">
        <v>19</v>
      </c>
      <c r="I455" t="s">
        <v>82</v>
      </c>
      <c r="J455" s="1">
        <v>45943</v>
      </c>
      <c r="K455" t="s">
        <v>83</v>
      </c>
      <c r="L455">
        <v>5000</v>
      </c>
      <c r="M455">
        <v>5000</v>
      </c>
      <c r="N455">
        <v>145.30000000000001</v>
      </c>
      <c r="O455">
        <v>4854.7</v>
      </c>
      <c r="P455" t="s">
        <v>2341</v>
      </c>
      <c r="Q455" t="s">
        <v>2342</v>
      </c>
      <c r="R455" t="s">
        <v>2343</v>
      </c>
      <c r="S455" t="s">
        <v>2344</v>
      </c>
    </row>
    <row r="456" spans="3:19" x14ac:dyDescent="0.45">
      <c r="C456" s="5">
        <f>Transformed_Data[[#This Row],[Amount]]/SUMIFS(Transformed_Data[Amount],Transformed_Data[Created],Transformed_Data[[#This Row],[Created]])</f>
        <v>0.59201692639459658</v>
      </c>
      <c r="D456" s="19" cm="1">
        <f t="array" ref="D456">IFERROR(_xlfn.XLOOKUP(Transformed_Data[[#This Row],[Created]],_xlfn._TRO_TRAILING('Fees by date'!$C$4:$C$1001),_xlfn._TRO_TRAILING('Fees by date'!$D$4:D$1001)),"")*Transformed_Data[[#This Row],[Stripe fee Allocation %]]</f>
        <v>-116.40236806770558</v>
      </c>
      <c r="E456" s="20">
        <f>DATEVALUE(SUBSTITUTE(_xlfn.TEXTAFTER(Transformed_Data[[#This Row],[TabName]], " ", -3), " ", ", ", 2))</f>
        <v>45951</v>
      </c>
      <c r="F456" t="s">
        <v>1136</v>
      </c>
      <c r="G456" t="s">
        <v>1874</v>
      </c>
      <c r="H456" t="s">
        <v>19</v>
      </c>
      <c r="I456" t="s">
        <v>84</v>
      </c>
      <c r="J456" s="1">
        <v>45943</v>
      </c>
      <c r="K456" t="s">
        <v>85</v>
      </c>
      <c r="L456">
        <v>29100</v>
      </c>
      <c r="M456">
        <v>29100</v>
      </c>
      <c r="N456">
        <v>844.2</v>
      </c>
      <c r="O456">
        <v>28255.8</v>
      </c>
      <c r="P456" t="s">
        <v>2719</v>
      </c>
      <c r="Q456" t="s">
        <v>2720</v>
      </c>
      <c r="R456" t="s">
        <v>2721</v>
      </c>
      <c r="S456" t="s">
        <v>2722</v>
      </c>
    </row>
    <row r="457" spans="3:19" x14ac:dyDescent="0.45">
      <c r="C457" s="5">
        <f>Transformed_Data[[#This Row],[Amount]]/SUMIFS(Transformed_Data[Amount],Transformed_Data[Created],Transformed_Data[[#This Row],[Created]])</f>
        <v>0.26069518716577539</v>
      </c>
      <c r="D457" s="19" cm="1">
        <f t="array" ref="D457">IFERROR(_xlfn.XLOOKUP(Transformed_Data[[#This Row],[Created]],_xlfn._TRO_TRAILING('Fees by date'!$C$4:$C$1001),_xlfn._TRO_TRAILING('Fees by date'!$D$4:D$1001)),"")*Transformed_Data[[#This Row],[Stripe fee Allocation %]]</f>
        <v>-3.9</v>
      </c>
      <c r="E457" s="20">
        <f>DATEVALUE(SUBSTITUTE(_xlfn.TEXTAFTER(Transformed_Data[[#This Row],[TabName]], " ", -3), " ", ", ", 2))</f>
        <v>45951</v>
      </c>
      <c r="F457" t="s">
        <v>1136</v>
      </c>
      <c r="G457" t="s">
        <v>1874</v>
      </c>
      <c r="H457" t="s">
        <v>19</v>
      </c>
      <c r="I457" t="s">
        <v>86</v>
      </c>
      <c r="J457" s="1">
        <v>45944</v>
      </c>
      <c r="K457" t="s">
        <v>87</v>
      </c>
      <c r="L457">
        <v>975</v>
      </c>
      <c r="M457">
        <v>975</v>
      </c>
      <c r="N457">
        <v>28.58</v>
      </c>
      <c r="O457">
        <v>946.42</v>
      </c>
      <c r="P457" t="s">
        <v>2604</v>
      </c>
      <c r="Q457" t="s">
        <v>2605</v>
      </c>
      <c r="R457" t="s">
        <v>2606</v>
      </c>
      <c r="S457" t="s">
        <v>2607</v>
      </c>
    </row>
    <row r="458" spans="3:19" x14ac:dyDescent="0.45">
      <c r="C458" s="5">
        <f>Transformed_Data[[#This Row],[Amount]]/SUMIFS(Transformed_Data[Amount],Transformed_Data[Created],Transformed_Data[[#This Row],[Created]])</f>
        <v>0.72192513368983957</v>
      </c>
      <c r="D458" s="19" cm="1">
        <f t="array" ref="D458">IFERROR(_xlfn.XLOOKUP(Transformed_Data[[#This Row],[Created]],_xlfn._TRO_TRAILING('Fees by date'!$C$4:$C$1001),_xlfn._TRO_TRAILING('Fees by date'!$D$4:D$1001)),"")*Transformed_Data[[#This Row],[Stripe fee Allocation %]]</f>
        <v>-10.8</v>
      </c>
      <c r="E458" s="20">
        <f>DATEVALUE(SUBSTITUTE(_xlfn.TEXTAFTER(Transformed_Data[[#This Row],[TabName]], " ", -3), " ", ", ", 2))</f>
        <v>45951</v>
      </c>
      <c r="F458" t="s">
        <v>1136</v>
      </c>
      <c r="G458" t="s">
        <v>1874</v>
      </c>
      <c r="H458" t="s">
        <v>19</v>
      </c>
      <c r="I458" t="s">
        <v>89</v>
      </c>
      <c r="J458" s="1">
        <v>45944</v>
      </c>
      <c r="K458" t="s">
        <v>90</v>
      </c>
      <c r="L458">
        <v>2700</v>
      </c>
      <c r="M458">
        <v>2700</v>
      </c>
      <c r="N458">
        <v>78.599999999999994</v>
      </c>
      <c r="O458">
        <v>2621.4</v>
      </c>
      <c r="P458" t="s">
        <v>2723</v>
      </c>
      <c r="Q458" t="s">
        <v>2724</v>
      </c>
      <c r="R458" t="s">
        <v>2725</v>
      </c>
      <c r="S458" t="s">
        <v>2726</v>
      </c>
    </row>
    <row r="459" spans="3:19" x14ac:dyDescent="0.45">
      <c r="C459" s="5">
        <f>Transformed_Data[[#This Row],[Amount]]/SUMIFS(Transformed_Data[Amount],Transformed_Data[Created],Transformed_Data[[#This Row],[Created]])</f>
        <v>1.7379679144385027E-2</v>
      </c>
      <c r="D459" s="19" cm="1">
        <f t="array" ref="D459">IFERROR(_xlfn.XLOOKUP(Transformed_Data[[#This Row],[Created]],_xlfn._TRO_TRAILING('Fees by date'!$C$4:$C$1001),_xlfn._TRO_TRAILING('Fees by date'!$D$4:D$1001)),"")*Transformed_Data[[#This Row],[Stripe fee Allocation %]]</f>
        <v>-0.26</v>
      </c>
      <c r="E459" s="20">
        <f>DATEVALUE(SUBSTITUTE(_xlfn.TEXTAFTER(Transformed_Data[[#This Row],[TabName]], " ", -3), " ", ", ", 2))</f>
        <v>45951</v>
      </c>
      <c r="F459" t="s">
        <v>1136</v>
      </c>
      <c r="G459" t="s">
        <v>1874</v>
      </c>
      <c r="H459" t="s">
        <v>19</v>
      </c>
      <c r="I459" t="s">
        <v>91</v>
      </c>
      <c r="J459" s="1">
        <v>45944</v>
      </c>
      <c r="K459" t="s">
        <v>92</v>
      </c>
      <c r="L459">
        <v>65</v>
      </c>
      <c r="M459">
        <v>65</v>
      </c>
      <c r="N459">
        <v>2.19</v>
      </c>
      <c r="O459">
        <v>62.81</v>
      </c>
      <c r="P459" t="s">
        <v>2674</v>
      </c>
      <c r="Q459" t="s">
        <v>2675</v>
      </c>
      <c r="R459" t="s">
        <v>2676</v>
      </c>
      <c r="S459" t="s">
        <v>2677</v>
      </c>
    </row>
    <row r="460" spans="3:19" x14ac:dyDescent="0.45">
      <c r="C460" s="5">
        <f>Transformed_Data[[#This Row],[Amount]]/SUMIFS(Transformed_Data[Amount],Transformed_Data[Created],Transformed_Data[[#This Row],[Created]])</f>
        <v>0.35938461538461536</v>
      </c>
      <c r="D460" s="19" cm="1">
        <f t="array" ref="D460">IFERROR(_xlfn.XLOOKUP(Transformed_Data[[#This Row],[Created]],_xlfn._TRO_TRAILING('Fees by date'!$C$4:$C$1001),_xlfn._TRO_TRAILING('Fees by date'!$D$4:D$1001)),"")*Transformed_Data[[#This Row],[Stripe fee Allocation %]]</f>
        <v>-58.4</v>
      </c>
      <c r="E460" s="20">
        <f>DATEVALUE(SUBSTITUTE(_xlfn.TEXTAFTER(Transformed_Data[[#This Row],[TabName]], " ", -3), " ", ", ", 2))</f>
        <v>45951</v>
      </c>
      <c r="F460" t="s">
        <v>1136</v>
      </c>
      <c r="G460" t="s">
        <v>1874</v>
      </c>
      <c r="H460" t="s">
        <v>19</v>
      </c>
      <c r="I460" t="s">
        <v>93</v>
      </c>
      <c r="J460" s="1">
        <v>45945</v>
      </c>
      <c r="K460" t="s">
        <v>94</v>
      </c>
      <c r="L460">
        <v>14600</v>
      </c>
      <c r="M460">
        <v>14600</v>
      </c>
      <c r="N460">
        <v>642.70000000000005</v>
      </c>
      <c r="O460">
        <v>13957.3</v>
      </c>
      <c r="P460" t="s">
        <v>2300</v>
      </c>
      <c r="Q460" t="s">
        <v>2301</v>
      </c>
      <c r="R460" t="s">
        <v>2302</v>
      </c>
      <c r="S460" t="s">
        <v>2303</v>
      </c>
    </row>
    <row r="461" spans="3:19" x14ac:dyDescent="0.45">
      <c r="C461" s="5">
        <f>Transformed_Data[[#This Row],[Amount]]/SUMIFS(Transformed_Data[Amount],Transformed_Data[Created],Transformed_Data[[#This Row],[Created]])</f>
        <v>0.62030769230769234</v>
      </c>
      <c r="D461" s="19" cm="1">
        <f t="array" ref="D461">IFERROR(_xlfn.XLOOKUP(Transformed_Data[[#This Row],[Created]],_xlfn._TRO_TRAILING('Fees by date'!$C$4:$C$1001),_xlfn._TRO_TRAILING('Fees by date'!$D$4:D$1001)),"")*Transformed_Data[[#This Row],[Stripe fee Allocation %]]</f>
        <v>-100.80000000000001</v>
      </c>
      <c r="E461" s="20">
        <f>DATEVALUE(SUBSTITUTE(_xlfn.TEXTAFTER(Transformed_Data[[#This Row],[TabName]], " ", -3), " ", ", ", 2))</f>
        <v>45951</v>
      </c>
      <c r="F461" t="s">
        <v>1136</v>
      </c>
      <c r="G461" t="s">
        <v>1874</v>
      </c>
      <c r="H461" t="s">
        <v>19</v>
      </c>
      <c r="I461" t="s">
        <v>95</v>
      </c>
      <c r="J461" s="1">
        <v>45945</v>
      </c>
      <c r="K461" t="s">
        <v>96</v>
      </c>
      <c r="L461">
        <v>25200</v>
      </c>
      <c r="M461">
        <v>25200</v>
      </c>
      <c r="N461">
        <v>731.1</v>
      </c>
      <c r="O461">
        <v>24468.9</v>
      </c>
      <c r="P461" t="s">
        <v>2727</v>
      </c>
      <c r="Q461" t="s">
        <v>2728</v>
      </c>
      <c r="R461" t="s">
        <v>2729</v>
      </c>
      <c r="S461" t="s">
        <v>2730</v>
      </c>
    </row>
    <row r="462" spans="3:19" x14ac:dyDescent="0.45">
      <c r="C462" s="5">
        <f>Transformed_Data[[#This Row],[Amount]]/SUMIFS(Transformed_Data[Amount],Transformed_Data[Created],Transformed_Data[[#This Row],[Created]])</f>
        <v>2.0307692307692308E-2</v>
      </c>
      <c r="D462" s="19" cm="1">
        <f t="array" ref="D462">IFERROR(_xlfn.XLOOKUP(Transformed_Data[[#This Row],[Created]],_xlfn._TRO_TRAILING('Fees by date'!$C$4:$C$1001),_xlfn._TRO_TRAILING('Fees by date'!$D$4:D$1001)),"")*Transformed_Data[[#This Row],[Stripe fee Allocation %]]</f>
        <v>-3.3</v>
      </c>
      <c r="E462" s="20">
        <f>DATEVALUE(SUBSTITUTE(_xlfn.TEXTAFTER(Transformed_Data[[#This Row],[TabName]], " ", -3), " ", ", ", 2))</f>
        <v>45951</v>
      </c>
      <c r="F462" t="s">
        <v>1136</v>
      </c>
      <c r="G462" t="s">
        <v>1874</v>
      </c>
      <c r="H462" t="s">
        <v>19</v>
      </c>
      <c r="I462" t="s">
        <v>97</v>
      </c>
      <c r="J462" s="1">
        <v>45945</v>
      </c>
      <c r="K462" t="s">
        <v>98</v>
      </c>
      <c r="L462">
        <v>825</v>
      </c>
      <c r="M462">
        <v>825</v>
      </c>
      <c r="N462">
        <v>24.23</v>
      </c>
      <c r="O462">
        <v>800.77</v>
      </c>
      <c r="P462" t="s">
        <v>2310</v>
      </c>
      <c r="Q462" t="s">
        <v>2311</v>
      </c>
      <c r="R462" t="s">
        <v>2312</v>
      </c>
      <c r="S462" t="s">
        <v>2313</v>
      </c>
    </row>
    <row r="463" spans="3:19" x14ac:dyDescent="0.45">
      <c r="C463" s="5">
        <f>Transformed_Data[[#This Row],[Amount]]/SUMIFS(Transformed_Data[Amount],Transformed_Data[Created],Transformed_Data[[#This Row],[Created]])</f>
        <v>0.4950328338104058</v>
      </c>
      <c r="D463" s="19" cm="1">
        <f t="array" ref="D463">IFERROR(_xlfn.XLOOKUP(Transformed_Data[[#This Row],[Created]],_xlfn._TRO_TRAILING('Fees by date'!$C$4:$C$1001),_xlfn._TRO_TRAILING('Fees by date'!$D$4:D$1001)),"")*Transformed_Data[[#This Row],[Stripe fee Allocation %]]</f>
        <v>-58.800000000000004</v>
      </c>
      <c r="E463" s="20">
        <f>DATEVALUE(SUBSTITUTE(_xlfn.TEXTAFTER(Transformed_Data[[#This Row],[TabName]], " ", -3), " ", ", ", 2))</f>
        <v>45951</v>
      </c>
      <c r="F463" t="s">
        <v>1136</v>
      </c>
      <c r="G463" t="s">
        <v>1874</v>
      </c>
      <c r="H463" t="s">
        <v>19</v>
      </c>
      <c r="I463" t="s">
        <v>99</v>
      </c>
      <c r="J463" s="1">
        <v>45946</v>
      </c>
      <c r="K463" t="s">
        <v>100</v>
      </c>
      <c r="L463">
        <v>14700</v>
      </c>
      <c r="M463">
        <v>14700</v>
      </c>
      <c r="N463">
        <v>426.6</v>
      </c>
      <c r="O463">
        <v>14273.4</v>
      </c>
      <c r="P463" t="s">
        <v>2731</v>
      </c>
      <c r="Q463" t="s">
        <v>2732</v>
      </c>
      <c r="R463" t="s">
        <v>2733</v>
      </c>
      <c r="S463" t="s">
        <v>2734</v>
      </c>
    </row>
    <row r="464" spans="3:19" x14ac:dyDescent="0.45">
      <c r="C464" s="5">
        <f>Transformed_Data[[#This Row],[Amount]]/SUMIFS(Transformed_Data[Amount],Transformed_Data[Created],Transformed_Data[[#This Row],[Created]])</f>
        <v>9.9343323791884156E-3</v>
      </c>
      <c r="D464" s="19" cm="1">
        <f t="array" ref="D464">IFERROR(_xlfn.XLOOKUP(Transformed_Data[[#This Row],[Created]],_xlfn._TRO_TRAILING('Fees by date'!$C$4:$C$1001),_xlfn._TRO_TRAILING('Fees by date'!$D$4:D$1001)),"")*Transformed_Data[[#This Row],[Stripe fee Allocation %]]</f>
        <v>-1.18</v>
      </c>
      <c r="E464" s="20">
        <f>DATEVALUE(SUBSTITUTE(_xlfn.TEXTAFTER(Transformed_Data[[#This Row],[TabName]], " ", -3), " ", ", ", 2))</f>
        <v>45951</v>
      </c>
      <c r="F464" t="s">
        <v>1136</v>
      </c>
      <c r="G464" t="s">
        <v>1874</v>
      </c>
      <c r="H464" t="s">
        <v>19</v>
      </c>
      <c r="I464" t="s">
        <v>101</v>
      </c>
      <c r="J464" s="1">
        <v>45946</v>
      </c>
      <c r="K464" t="s">
        <v>102</v>
      </c>
      <c r="L464">
        <v>295</v>
      </c>
      <c r="M464">
        <v>295</v>
      </c>
      <c r="N464">
        <v>8.86</v>
      </c>
      <c r="O464">
        <v>286.14</v>
      </c>
      <c r="P464" t="s">
        <v>1960</v>
      </c>
      <c r="Q464" t="s">
        <v>1961</v>
      </c>
      <c r="R464" t="s">
        <v>1962</v>
      </c>
      <c r="S464" t="s">
        <v>2326</v>
      </c>
    </row>
    <row r="465" spans="3:19" x14ac:dyDescent="0.45">
      <c r="C465" s="5">
        <f>Transformed_Data[[#This Row],[Amount]]/SUMIFS(Transformed_Data[Amount],Transformed_Data[Created],Transformed_Data[[#This Row],[Created]])</f>
        <v>0.4950328338104058</v>
      </c>
      <c r="D465" s="19" cm="1">
        <f t="array" ref="D465">IFERROR(_xlfn.XLOOKUP(Transformed_Data[[#This Row],[Created]],_xlfn._TRO_TRAILING('Fees by date'!$C$4:$C$1001),_xlfn._TRO_TRAILING('Fees by date'!$D$4:D$1001)),"")*Transformed_Data[[#This Row],[Stripe fee Allocation %]]</f>
        <v>-58.800000000000004</v>
      </c>
      <c r="E465" s="20">
        <f>DATEVALUE(SUBSTITUTE(_xlfn.TEXTAFTER(Transformed_Data[[#This Row],[TabName]], " ", -3), " ", ", ", 2))</f>
        <v>45951</v>
      </c>
      <c r="F465" t="s">
        <v>1136</v>
      </c>
      <c r="G465" t="s">
        <v>1874</v>
      </c>
      <c r="H465" t="s">
        <v>19</v>
      </c>
      <c r="I465" t="s">
        <v>103</v>
      </c>
      <c r="J465" s="1">
        <v>45946</v>
      </c>
      <c r="K465" t="s">
        <v>104</v>
      </c>
      <c r="L465">
        <v>14700</v>
      </c>
      <c r="M465">
        <v>14700</v>
      </c>
      <c r="N465">
        <v>426.6</v>
      </c>
      <c r="O465">
        <v>14273.4</v>
      </c>
      <c r="P465" t="s">
        <v>2735</v>
      </c>
      <c r="Q465" t="s">
        <v>2736</v>
      </c>
      <c r="R465" t="s">
        <v>2737</v>
      </c>
      <c r="S465" t="s">
        <v>2738</v>
      </c>
    </row>
    <row r="466" spans="3:19" x14ac:dyDescent="0.45">
      <c r="C466" s="5">
        <f>Transformed_Data[[#This Row],[Amount]]/SUMIFS(Transformed_Data[Amount],Transformed_Data[Created],Transformed_Data[[#This Row],[Created]])</f>
        <v>4.4153254522147842E-3</v>
      </c>
      <c r="D466" s="19" cm="1">
        <f t="array" ref="D466">IFERROR(_xlfn.XLOOKUP(Transformed_Data[[#This Row],[Created]],_xlfn._TRO_TRAILING('Fees by date'!$C$4:$C$1001),_xlfn._TRO_TRAILING('Fees by date'!$D$4:D$1001)),"")*Transformed_Data[[#This Row],[Stripe fee Allocation %]]</f>
        <v>-1.22622418458909</v>
      </c>
      <c r="E466" s="20">
        <f>DATEVALUE(SUBSTITUTE(_xlfn.TEXTAFTER(Transformed_Data[[#This Row],[TabName]], " ", -3), " ", ", ", 2))</f>
        <v>45951</v>
      </c>
      <c r="F466" t="s">
        <v>1136</v>
      </c>
      <c r="G466" t="s">
        <v>1874</v>
      </c>
      <c r="H466" t="s">
        <v>19</v>
      </c>
      <c r="I466" t="s">
        <v>105</v>
      </c>
      <c r="J466" s="1">
        <v>45947</v>
      </c>
      <c r="L466">
        <v>310</v>
      </c>
      <c r="M466">
        <v>310</v>
      </c>
      <c r="N466">
        <v>9.2899999999999991</v>
      </c>
      <c r="O466">
        <v>300.70999999999998</v>
      </c>
      <c r="P466" t="s">
        <v>2739</v>
      </c>
    </row>
    <row r="467" spans="3:19" x14ac:dyDescent="0.45">
      <c r="C467" s="5">
        <f>Transformed_Data[[#This Row],[Amount]]/SUMIFS(Transformed_Data[Amount],Transformed_Data[Created],Transformed_Data[[#This Row],[Created]])</f>
        <v>0.32189146845178751</v>
      </c>
      <c r="D467" s="19" cm="1">
        <f t="array" ref="D467">IFERROR(_xlfn.XLOOKUP(Transformed_Data[[#This Row],[Created]],_xlfn._TRO_TRAILING('Fees by date'!$C$4:$C$1001),_xlfn._TRO_TRAILING('Fees by date'!$D$4:D$1001)),"")*Transformed_Data[[#This Row],[Stripe fee Allocation %]]</f>
        <v>-89.39569861843043</v>
      </c>
      <c r="E467" s="20">
        <f>DATEVALUE(SUBSTITUTE(_xlfn.TEXTAFTER(Transformed_Data[[#This Row],[TabName]], " ", -3), " ", ", ", 2))</f>
        <v>45951</v>
      </c>
      <c r="F467" t="s">
        <v>1136</v>
      </c>
      <c r="G467" t="s">
        <v>1874</v>
      </c>
      <c r="H467" t="s">
        <v>19</v>
      </c>
      <c r="I467" t="s">
        <v>106</v>
      </c>
      <c r="J467" s="1">
        <v>45947</v>
      </c>
      <c r="K467" t="s">
        <v>107</v>
      </c>
      <c r="L467">
        <v>22600</v>
      </c>
      <c r="M467">
        <v>22600</v>
      </c>
      <c r="N467">
        <v>655.7</v>
      </c>
      <c r="O467">
        <v>21944.3</v>
      </c>
      <c r="P467" t="s">
        <v>2740</v>
      </c>
      <c r="Q467" t="s">
        <v>1976</v>
      </c>
      <c r="R467" t="s">
        <v>1977</v>
      </c>
      <c r="S467" t="s">
        <v>2295</v>
      </c>
    </row>
    <row r="468" spans="3:19" x14ac:dyDescent="0.45">
      <c r="C468" s="5">
        <f>Transformed_Data[[#This Row],[Amount]]/SUMIFS(Transformed_Data[Amount],Transformed_Data[Created],Transformed_Data[[#This Row],[Created]])</f>
        <v>6.6942031049708021E-3</v>
      </c>
      <c r="D468" s="19" cm="1">
        <f t="array" ref="D468">IFERROR(_xlfn.XLOOKUP(Transformed_Data[[#This Row],[Created]],_xlfn._TRO_TRAILING('Fees by date'!$C$4:$C$1001),_xlfn._TRO_TRAILING('Fees by date'!$D$4:D$1001)),"")*Transformed_Data[[#This Row],[Stripe fee Allocation %]]</f>
        <v>-1.8591140863124913</v>
      </c>
      <c r="E468" s="20">
        <f>DATEVALUE(SUBSTITUTE(_xlfn.TEXTAFTER(Transformed_Data[[#This Row],[TabName]], " ", -3), " ", ", ", 2))</f>
        <v>45951</v>
      </c>
      <c r="F468" t="s">
        <v>1136</v>
      </c>
      <c r="G468" t="s">
        <v>1874</v>
      </c>
      <c r="H468" t="s">
        <v>19</v>
      </c>
      <c r="I468" t="s">
        <v>108</v>
      </c>
      <c r="J468" s="1">
        <v>45947</v>
      </c>
      <c r="L468">
        <v>470</v>
      </c>
      <c r="M468">
        <v>470</v>
      </c>
      <c r="N468">
        <v>13.93</v>
      </c>
      <c r="O468">
        <v>456.07</v>
      </c>
      <c r="P468" t="s">
        <v>2741</v>
      </c>
    </row>
    <row r="469" spans="3:19" x14ac:dyDescent="0.45">
      <c r="C469" s="5">
        <f>Transformed_Data[[#This Row],[Amount]]/SUMIFS(Transformed_Data[Amount],Transformed_Data[Created],Transformed_Data[[#This Row],[Created]])</f>
        <v>0.32117931918530124</v>
      </c>
      <c r="D469" s="19" cm="1">
        <f t="array" ref="D469">IFERROR(_xlfn.XLOOKUP(Transformed_Data[[#This Row],[Created]],_xlfn._TRO_TRAILING('Fees by date'!$C$4:$C$1001),_xlfn._TRO_TRAILING('Fees by date'!$D$4:D$1001)),"")*Transformed_Data[[#This Row],[Stripe fee Allocation %]]</f>
        <v>-89.197920524141864</v>
      </c>
      <c r="E469" s="20">
        <f>DATEVALUE(SUBSTITUTE(_xlfn.TEXTAFTER(Transformed_Data[[#This Row],[TabName]], " ", -3), " ", ", ", 2))</f>
        <v>45951</v>
      </c>
      <c r="F469" t="s">
        <v>1136</v>
      </c>
      <c r="G469" t="s">
        <v>1874</v>
      </c>
      <c r="H469" t="s">
        <v>19</v>
      </c>
      <c r="I469" t="s">
        <v>109</v>
      </c>
      <c r="J469" s="1">
        <v>45947</v>
      </c>
      <c r="K469" t="s">
        <v>110</v>
      </c>
      <c r="L469">
        <v>22550</v>
      </c>
      <c r="M469">
        <v>22550</v>
      </c>
      <c r="N469">
        <v>767</v>
      </c>
      <c r="O469">
        <v>21783</v>
      </c>
      <c r="P469" t="s">
        <v>2742</v>
      </c>
      <c r="Q469" t="s">
        <v>2743</v>
      </c>
      <c r="R469" t="s">
        <v>2744</v>
      </c>
      <c r="S469" t="s">
        <v>2745</v>
      </c>
    </row>
    <row r="470" spans="3:19" x14ac:dyDescent="0.45">
      <c r="C470" s="5">
        <f>Transformed_Data[[#This Row],[Amount]]/SUMIFS(Transformed_Data[Amount],Transformed_Data[Created],Transformed_Data[[#This Row],[Created]])</f>
        <v>0.32117931918530124</v>
      </c>
      <c r="D470" s="19" cm="1">
        <f t="array" ref="D470">IFERROR(_xlfn.XLOOKUP(Transformed_Data[[#This Row],[Created]],_xlfn._TRO_TRAILING('Fees by date'!$C$4:$C$1001),_xlfn._TRO_TRAILING('Fees by date'!$D$4:D$1001)),"")*Transformed_Data[[#This Row],[Stripe fee Allocation %]]</f>
        <v>-89.197920524141864</v>
      </c>
      <c r="E470" s="20">
        <f>DATEVALUE(SUBSTITUTE(_xlfn.TEXTAFTER(Transformed_Data[[#This Row],[TabName]], " ", -3), " ", ", ", 2))</f>
        <v>45951</v>
      </c>
      <c r="F470" t="s">
        <v>1136</v>
      </c>
      <c r="G470" t="s">
        <v>1874</v>
      </c>
      <c r="H470" t="s">
        <v>19</v>
      </c>
      <c r="I470" t="s">
        <v>111</v>
      </c>
      <c r="J470" s="1">
        <v>45947</v>
      </c>
      <c r="K470" t="s">
        <v>112</v>
      </c>
      <c r="L470">
        <v>22550</v>
      </c>
      <c r="M470">
        <v>22550</v>
      </c>
      <c r="N470">
        <v>767</v>
      </c>
      <c r="O470">
        <v>21783</v>
      </c>
      <c r="P470" t="s">
        <v>2746</v>
      </c>
      <c r="Q470" t="s">
        <v>2747</v>
      </c>
      <c r="R470" t="s">
        <v>2748</v>
      </c>
      <c r="S470" t="s">
        <v>2749</v>
      </c>
    </row>
    <row r="471" spans="3:19" x14ac:dyDescent="0.45">
      <c r="C471" s="5">
        <f>Transformed_Data[[#This Row],[Amount]]/SUMIFS(Transformed_Data[Amount],Transformed_Data[Created],Transformed_Data[[#This Row],[Created]])</f>
        <v>2.4640364620424442E-2</v>
      </c>
      <c r="D471" s="19" cm="1">
        <f t="array" ref="D471">IFERROR(_xlfn.XLOOKUP(Transformed_Data[[#This Row],[Created]],_xlfn._TRO_TRAILING('Fees by date'!$C$4:$C$1001),_xlfn._TRO_TRAILING('Fees by date'!$D$4:D$1001)),"")*Transformed_Data[[#This Row],[Stripe fee Allocation %]]</f>
        <v>-6.8431220623842766</v>
      </c>
      <c r="E471" s="20">
        <f>DATEVALUE(SUBSTITUTE(_xlfn.TEXTAFTER(Transformed_Data[[#This Row],[TabName]], " ", -3), " ", ", ", 2))</f>
        <v>45951</v>
      </c>
      <c r="F471" t="s">
        <v>1136</v>
      </c>
      <c r="G471" t="s">
        <v>1874</v>
      </c>
      <c r="H471" t="s">
        <v>19</v>
      </c>
      <c r="I471" t="s">
        <v>113</v>
      </c>
      <c r="J471" s="1">
        <v>45947</v>
      </c>
      <c r="K471" t="s">
        <v>114</v>
      </c>
      <c r="L471">
        <v>1730</v>
      </c>
      <c r="M471">
        <v>1730</v>
      </c>
      <c r="N471">
        <v>50.47</v>
      </c>
      <c r="O471">
        <v>1679.53</v>
      </c>
      <c r="P471" t="s">
        <v>2502</v>
      </c>
      <c r="Q471" t="s">
        <v>2503</v>
      </c>
      <c r="R471" t="s">
        <v>2543</v>
      </c>
      <c r="S471" t="s">
        <v>2750</v>
      </c>
    </row>
    <row r="472" spans="3:19" x14ac:dyDescent="0.45">
      <c r="C472" s="5">
        <f>Transformed_Data[[#This Row],[Amount]]/SUMIFS(Transformed_Data[Amount],Transformed_Data[Created],Transformed_Data[[#This Row],[Created]])</f>
        <v>1</v>
      </c>
      <c r="D472" s="19" cm="1">
        <f t="array" ref="D472">IFERROR(_xlfn.XLOOKUP(Transformed_Data[[#This Row],[Created]],_xlfn._TRO_TRAILING('Fees by date'!$C$4:$C$1001),_xlfn._TRO_TRAILING('Fees by date'!$D$4:D$1001)),"")*Transformed_Data[[#This Row],[Stripe fee Allocation %]]</f>
        <v>0</v>
      </c>
      <c r="E472" s="20">
        <f>DATEVALUE(SUBSTITUTE(_xlfn.TEXTAFTER(Transformed_Data[[#This Row],[TabName]], " ", -3), " ", ", ", 2))</f>
        <v>45958</v>
      </c>
      <c r="F472" t="s">
        <v>1136</v>
      </c>
      <c r="G472" t="s">
        <v>1873</v>
      </c>
      <c r="H472" t="s">
        <v>19</v>
      </c>
      <c r="I472" t="s">
        <v>20</v>
      </c>
      <c r="J472" s="1">
        <v>45948</v>
      </c>
      <c r="L472">
        <v>4140</v>
      </c>
      <c r="M472">
        <v>4140</v>
      </c>
      <c r="N472">
        <v>120.36</v>
      </c>
      <c r="O472">
        <v>4019.64</v>
      </c>
      <c r="P472" t="s">
        <v>2751</v>
      </c>
      <c r="R472" t="s">
        <v>2538</v>
      </c>
      <c r="S472" t="s">
        <v>2544</v>
      </c>
    </row>
    <row r="473" spans="3:19" x14ac:dyDescent="0.45">
      <c r="C473" s="5">
        <f>Transformed_Data[[#This Row],[Amount]]/SUMIFS(Transformed_Data[Amount],Transformed_Data[Created],Transformed_Data[[#This Row],[Created]])</f>
        <v>1</v>
      </c>
      <c r="D473" s="19" cm="1">
        <f t="array" ref="D473">IFERROR(_xlfn.XLOOKUP(Transformed_Data[[#This Row],[Created]],_xlfn._TRO_TRAILING('Fees by date'!$C$4:$C$1001),_xlfn._TRO_TRAILING('Fees by date'!$D$4:D$1001)),"")*Transformed_Data[[#This Row],[Stripe fee Allocation %]]</f>
        <v>-28.4</v>
      </c>
      <c r="E473" s="20">
        <f>DATEVALUE(SUBSTITUTE(_xlfn.TEXTAFTER(Transformed_Data[[#This Row],[TabName]], " ", -3), " ", ", ", 2))</f>
        <v>45958</v>
      </c>
      <c r="F473" t="s">
        <v>1136</v>
      </c>
      <c r="G473" t="s">
        <v>1873</v>
      </c>
      <c r="H473" t="s">
        <v>19</v>
      </c>
      <c r="I473" t="s">
        <v>22</v>
      </c>
      <c r="J473" s="1">
        <v>45949</v>
      </c>
      <c r="K473" t="s">
        <v>23</v>
      </c>
      <c r="L473">
        <v>7100</v>
      </c>
      <c r="M473">
        <v>7100</v>
      </c>
      <c r="N473">
        <v>206.2</v>
      </c>
      <c r="O473">
        <v>6893.8</v>
      </c>
      <c r="P473" t="s">
        <v>2559</v>
      </c>
      <c r="Q473" t="s">
        <v>2560</v>
      </c>
      <c r="R473" t="s">
        <v>1980</v>
      </c>
      <c r="S473" t="s">
        <v>2545</v>
      </c>
    </row>
    <row r="474" spans="3:19" x14ac:dyDescent="0.45">
      <c r="C474" s="5">
        <f>Transformed_Data[[#This Row],[Amount]]/SUMIFS(Transformed_Data[Amount],Transformed_Data[Created],Transformed_Data[[#This Row],[Created]])</f>
        <v>1</v>
      </c>
      <c r="D474" s="19" cm="1">
        <f t="array" ref="D474">IFERROR(_xlfn.XLOOKUP(Transformed_Data[[#This Row],[Created]],_xlfn._TRO_TRAILING('Fees by date'!$C$4:$C$1001),_xlfn._TRO_TRAILING('Fees by date'!$D$4:D$1001)),"")*Transformed_Data[[#This Row],[Stripe fee Allocation %]]</f>
        <v>0</v>
      </c>
      <c r="E474" s="20">
        <f>DATEVALUE(SUBSTITUTE(_xlfn.TEXTAFTER(Transformed_Data[[#This Row],[TabName]], " ", -3), " ", ", ", 2))</f>
        <v>45958</v>
      </c>
      <c r="F474" t="s">
        <v>1136</v>
      </c>
      <c r="G474" t="s">
        <v>1873</v>
      </c>
      <c r="H474" t="s">
        <v>19</v>
      </c>
      <c r="I474" t="s">
        <v>24</v>
      </c>
      <c r="J474" s="1">
        <v>45950</v>
      </c>
      <c r="L474">
        <v>31800</v>
      </c>
      <c r="M474">
        <v>31800</v>
      </c>
      <c r="N474">
        <v>922.5</v>
      </c>
      <c r="O474">
        <v>30877.5</v>
      </c>
      <c r="P474" t="s">
        <v>2752</v>
      </c>
      <c r="R474" t="s">
        <v>2548</v>
      </c>
      <c r="S474" t="s">
        <v>2549</v>
      </c>
    </row>
    <row r="475" spans="3:19" x14ac:dyDescent="0.45">
      <c r="C475" s="5">
        <f>Transformed_Data[[#This Row],[Amount]]/SUMIFS(Transformed_Data[Amount],Transformed_Data[Created],Transformed_Data[[#This Row],[Created]])</f>
        <v>1</v>
      </c>
      <c r="D475" s="19" cm="1">
        <f t="array" ref="D475">IFERROR(_xlfn.XLOOKUP(Transformed_Data[[#This Row],[Created]],_xlfn._TRO_TRAILING('Fees by date'!$C$4:$C$1001),_xlfn._TRO_TRAILING('Fees by date'!$D$4:D$1001)),"")*Transformed_Data[[#This Row],[Stripe fee Allocation %]]</f>
        <v>-390</v>
      </c>
      <c r="E475" s="20">
        <f>DATEVALUE(SUBSTITUTE(_xlfn.TEXTAFTER(Transformed_Data[[#This Row],[TabName]], " ", -3), " ", ", ", 2))</f>
        <v>45958</v>
      </c>
      <c r="F475" t="s">
        <v>1136</v>
      </c>
      <c r="G475" t="s">
        <v>1873</v>
      </c>
      <c r="H475" t="s">
        <v>19</v>
      </c>
      <c r="I475" t="s">
        <v>25</v>
      </c>
      <c r="J475" s="1">
        <v>45952</v>
      </c>
      <c r="K475" t="s">
        <v>26</v>
      </c>
      <c r="L475">
        <v>97500</v>
      </c>
      <c r="M475">
        <v>97500</v>
      </c>
      <c r="N475">
        <v>3315.3</v>
      </c>
      <c r="O475">
        <v>94184.7</v>
      </c>
      <c r="P475" t="s">
        <v>2753</v>
      </c>
      <c r="Q475" t="s">
        <v>2754</v>
      </c>
      <c r="R475" t="s">
        <v>2552</v>
      </c>
      <c r="S475" t="s">
        <v>2553</v>
      </c>
    </row>
    <row r="476" spans="3:19" x14ac:dyDescent="0.45">
      <c r="C476" s="5">
        <f>Transformed_Data[[#This Row],[Amount]]/SUMIFS(Transformed_Data[Amount],Transformed_Data[Created],Transformed_Data[[#This Row],[Created]])</f>
        <v>0.90066906845084915</v>
      </c>
      <c r="D476" s="19" cm="1">
        <f t="array" ref="D476">IFERROR(_xlfn.XLOOKUP(Transformed_Data[[#This Row],[Created]],_xlfn._TRO_TRAILING('Fees by date'!$C$4:$C$1001),_xlfn._TRO_TRAILING('Fees by date'!$D$4:D$1001)),"")*Transformed_Data[[#This Row],[Stripe fee Allocation %]]</f>
        <v>-350</v>
      </c>
      <c r="E476" s="20">
        <f>DATEVALUE(SUBSTITUTE(_xlfn.TEXTAFTER(Transformed_Data[[#This Row],[TabName]], " ", -3), " ", ", ", 2))</f>
        <v>45958</v>
      </c>
      <c r="F476" t="s">
        <v>1136</v>
      </c>
      <c r="G476" t="s">
        <v>1873</v>
      </c>
      <c r="H476" t="s">
        <v>19</v>
      </c>
      <c r="I476" t="s">
        <v>27</v>
      </c>
      <c r="J476" s="1">
        <v>45953</v>
      </c>
      <c r="K476" t="s">
        <v>28</v>
      </c>
      <c r="L476">
        <v>87500</v>
      </c>
      <c r="M476">
        <v>87500</v>
      </c>
      <c r="N476">
        <v>2537.8000000000002</v>
      </c>
      <c r="O476">
        <v>84962.2</v>
      </c>
      <c r="P476" t="s">
        <v>2755</v>
      </c>
      <c r="Q476" t="s">
        <v>2756</v>
      </c>
      <c r="R476" t="s">
        <v>2225</v>
      </c>
      <c r="S476" t="s">
        <v>2226</v>
      </c>
    </row>
    <row r="477" spans="3:19" x14ac:dyDescent="0.45">
      <c r="C477" s="5">
        <f>Transformed_Data[[#This Row],[Amount]]/SUMIFS(Transformed_Data[Amount],Transformed_Data[Created],Transformed_Data[[#This Row],[Created]])</f>
        <v>9.4493051981471954E-2</v>
      </c>
      <c r="D477" s="19" cm="1">
        <f t="array" ref="D477">IFERROR(_xlfn.XLOOKUP(Transformed_Data[[#This Row],[Created]],_xlfn._TRO_TRAILING('Fees by date'!$C$4:$C$1001),_xlfn._TRO_TRAILING('Fees by date'!$D$4:D$1001)),"")*Transformed_Data[[#This Row],[Stripe fee Allocation %]]</f>
        <v>-36.720000000000006</v>
      </c>
      <c r="E477" s="20">
        <f>DATEVALUE(SUBSTITUTE(_xlfn.TEXTAFTER(Transformed_Data[[#This Row],[TabName]], " ", -3), " ", ", ", 2))</f>
        <v>45958</v>
      </c>
      <c r="F477" t="s">
        <v>1136</v>
      </c>
      <c r="G477" t="s">
        <v>1873</v>
      </c>
      <c r="H477" t="s">
        <v>19</v>
      </c>
      <c r="I477" t="s">
        <v>29</v>
      </c>
      <c r="J477" s="1">
        <v>45953</v>
      </c>
      <c r="K477" t="s">
        <v>30</v>
      </c>
      <c r="L477">
        <v>9180</v>
      </c>
      <c r="M477">
        <v>9180</v>
      </c>
      <c r="N477">
        <v>266.52</v>
      </c>
      <c r="O477">
        <v>8913.48</v>
      </c>
      <c r="P477" t="s">
        <v>2757</v>
      </c>
      <c r="Q477" t="s">
        <v>1987</v>
      </c>
      <c r="R477" t="s">
        <v>2225</v>
      </c>
      <c r="S477" t="s">
        <v>2226</v>
      </c>
    </row>
    <row r="478" spans="3:19" x14ac:dyDescent="0.45">
      <c r="C478" s="5">
        <f>Transformed_Data[[#This Row],[Amount]]/SUMIFS(Transformed_Data[Amount],Transformed_Data[Created],Transformed_Data[[#This Row],[Created]])</f>
        <v>4.8378795676788473E-3</v>
      </c>
      <c r="D478" s="19" cm="1">
        <f t="array" ref="D478">IFERROR(_xlfn.XLOOKUP(Transformed_Data[[#This Row],[Created]],_xlfn._TRO_TRAILING('Fees by date'!$C$4:$C$1001),_xlfn._TRO_TRAILING('Fees by date'!$D$4:D$1001)),"")*Transformed_Data[[#This Row],[Stripe fee Allocation %]]</f>
        <v>-1.8800000000000001</v>
      </c>
      <c r="E478" s="20">
        <f>DATEVALUE(SUBSTITUTE(_xlfn.TEXTAFTER(Transformed_Data[[#This Row],[TabName]], " ", -3), " ", ", ", 2))</f>
        <v>45958</v>
      </c>
      <c r="F478" t="s">
        <v>1136</v>
      </c>
      <c r="G478" t="s">
        <v>1873</v>
      </c>
      <c r="H478" t="s">
        <v>19</v>
      </c>
      <c r="I478" t="s">
        <v>31</v>
      </c>
      <c r="J478" s="1">
        <v>45953</v>
      </c>
      <c r="K478" t="s">
        <v>32</v>
      </c>
      <c r="L478">
        <v>470</v>
      </c>
      <c r="M478">
        <v>470</v>
      </c>
      <c r="N478">
        <v>13.93</v>
      </c>
      <c r="O478">
        <v>456.07</v>
      </c>
      <c r="P478" t="s">
        <v>2758</v>
      </c>
      <c r="Q478" t="s">
        <v>2567</v>
      </c>
      <c r="R478" t="s">
        <v>2556</v>
      </c>
      <c r="S478" t="s">
        <v>2557</v>
      </c>
    </row>
    <row r="479" spans="3:19" x14ac:dyDescent="0.45">
      <c r="C479" s="5">
        <f>Transformed_Data[[#This Row],[Amount]]/SUMIFS(Transformed_Data[Amount],Transformed_Data[Created],Transformed_Data[[#This Row],[Created]])</f>
        <v>5.4279976116810506E-4</v>
      </c>
      <c r="D479" s="19" cm="1">
        <f t="array" ref="D479">IFERROR(_xlfn.XLOOKUP(Transformed_Data[[#This Row],[Created]],_xlfn._TRO_TRAILING('Fees by date'!$C$4:$C$1001),_xlfn._TRO_TRAILING('Fees by date'!$D$4:D$1001)),"")*Transformed_Data[[#This Row],[Stripe fee Allocation %]]</f>
        <v>-0.19999999999999998</v>
      </c>
      <c r="E479" s="20">
        <f>DATEVALUE(SUBSTITUTE(_xlfn.TEXTAFTER(Transformed_Data[[#This Row],[TabName]], " ", -3), " ", ", ", 2))</f>
        <v>45958</v>
      </c>
      <c r="F479" t="s">
        <v>1136</v>
      </c>
      <c r="G479" t="s">
        <v>1873</v>
      </c>
      <c r="H479" t="s">
        <v>19</v>
      </c>
      <c r="I479" t="s">
        <v>33</v>
      </c>
      <c r="J479" s="1">
        <v>45954</v>
      </c>
      <c r="K479" t="s">
        <v>34</v>
      </c>
      <c r="L479">
        <v>50</v>
      </c>
      <c r="M479">
        <v>50</v>
      </c>
      <c r="N479">
        <v>1.75</v>
      </c>
      <c r="O479">
        <v>48.25</v>
      </c>
      <c r="P479" t="s">
        <v>1960</v>
      </c>
      <c r="Q479" t="s">
        <v>1961</v>
      </c>
      <c r="R479" t="s">
        <v>1947</v>
      </c>
      <c r="S479" t="s">
        <v>2457</v>
      </c>
    </row>
    <row r="480" spans="3:19" x14ac:dyDescent="0.45">
      <c r="C480" s="5">
        <f>Transformed_Data[[#This Row],[Amount]]/SUMIFS(Transformed_Data[Amount],Transformed_Data[Created],Transformed_Data[[#This Row],[Created]])</f>
        <v>1.8618031808066003E-2</v>
      </c>
      <c r="D480" s="19" cm="1">
        <f t="array" ref="D480">IFERROR(_xlfn.XLOOKUP(Transformed_Data[[#This Row],[Created]],_xlfn._TRO_TRAILING('Fees by date'!$C$4:$C$1001),_xlfn._TRO_TRAILING('Fees by date'!$D$4:D$1001)),"")*Transformed_Data[[#This Row],[Stripe fee Allocation %]]</f>
        <v>-6.8599999999999994</v>
      </c>
      <c r="E480" s="20">
        <f>DATEVALUE(SUBSTITUTE(_xlfn.TEXTAFTER(Transformed_Data[[#This Row],[TabName]], " ", -3), " ", ", ", 2))</f>
        <v>45958</v>
      </c>
      <c r="F480" t="s">
        <v>1136</v>
      </c>
      <c r="G480" t="s">
        <v>1873</v>
      </c>
      <c r="H480" t="s">
        <v>19</v>
      </c>
      <c r="I480" t="s">
        <v>35</v>
      </c>
      <c r="J480" s="1">
        <v>45954</v>
      </c>
      <c r="K480" t="s">
        <v>36</v>
      </c>
      <c r="L480">
        <v>1715</v>
      </c>
      <c r="M480">
        <v>1715</v>
      </c>
      <c r="N480">
        <v>50.04</v>
      </c>
      <c r="O480">
        <v>1664.96</v>
      </c>
      <c r="P480" t="s">
        <v>2397</v>
      </c>
      <c r="Q480" t="s">
        <v>2398</v>
      </c>
      <c r="R480" t="s">
        <v>1939</v>
      </c>
      <c r="S480" t="s">
        <v>2220</v>
      </c>
    </row>
    <row r="481" spans="3:19" x14ac:dyDescent="0.45">
      <c r="C481" s="5">
        <f>Transformed_Data[[#This Row],[Amount]]/SUMIFS(Transformed_Data[Amount],Transformed_Data[Created],Transformed_Data[[#This Row],[Created]])</f>
        <v>3.093958638658199E-2</v>
      </c>
      <c r="D481" s="19" cm="1">
        <f t="array" ref="D481">IFERROR(_xlfn.XLOOKUP(Transformed_Data[[#This Row],[Created]],_xlfn._TRO_TRAILING('Fees by date'!$C$4:$C$1001),_xlfn._TRO_TRAILING('Fees by date'!$D$4:D$1001)),"")*Transformed_Data[[#This Row],[Stripe fee Allocation %]]</f>
        <v>-11.4</v>
      </c>
      <c r="E481" s="20">
        <f>DATEVALUE(SUBSTITUTE(_xlfn.TEXTAFTER(Transformed_Data[[#This Row],[TabName]], " ", -3), " ", ", ", 2))</f>
        <v>45958</v>
      </c>
      <c r="F481" t="s">
        <v>1136</v>
      </c>
      <c r="G481" t="s">
        <v>1873</v>
      </c>
      <c r="H481" t="s">
        <v>19</v>
      </c>
      <c r="I481" t="s">
        <v>37</v>
      </c>
      <c r="J481" s="1">
        <v>45954</v>
      </c>
      <c r="K481" t="s">
        <v>38</v>
      </c>
      <c r="L481">
        <v>2850</v>
      </c>
      <c r="M481">
        <v>2850</v>
      </c>
      <c r="N481">
        <v>82.95</v>
      </c>
      <c r="O481">
        <v>2767.05</v>
      </c>
      <c r="P481" t="s">
        <v>2584</v>
      </c>
      <c r="Q481" t="s">
        <v>2585</v>
      </c>
      <c r="R481" t="s">
        <v>2561</v>
      </c>
      <c r="S481" t="s">
        <v>2562</v>
      </c>
    </row>
    <row r="482" spans="3:19" x14ac:dyDescent="0.45">
      <c r="C482" s="5">
        <f>Transformed_Data[[#This Row],[Amount]]/SUMIFS(Transformed_Data[Amount],Transformed_Data[Created],Transformed_Data[[#This Row],[Created]])</f>
        <v>0.9498995820441839</v>
      </c>
      <c r="D482" s="19" cm="1">
        <f t="array" ref="D482">IFERROR(_xlfn.XLOOKUP(Transformed_Data[[#This Row],[Created]],_xlfn._TRO_TRAILING('Fees by date'!$C$4:$C$1001),_xlfn._TRO_TRAILING('Fees by date'!$D$4:D$1001)),"")*Transformed_Data[[#This Row],[Stripe fee Allocation %]]</f>
        <v>-350</v>
      </c>
      <c r="E482" s="20">
        <f>DATEVALUE(SUBSTITUTE(_xlfn.TEXTAFTER(Transformed_Data[[#This Row],[TabName]], " ", -3), " ", ", ", 2))</f>
        <v>45958</v>
      </c>
      <c r="F482" t="s">
        <v>1136</v>
      </c>
      <c r="G482" t="s">
        <v>1873</v>
      </c>
      <c r="H482" t="s">
        <v>19</v>
      </c>
      <c r="I482" t="s">
        <v>39</v>
      </c>
      <c r="J482" s="1">
        <v>45954</v>
      </c>
      <c r="K482" t="s">
        <v>40</v>
      </c>
      <c r="L482">
        <v>87500</v>
      </c>
      <c r="M482">
        <v>87500</v>
      </c>
      <c r="N482">
        <v>2537.8000000000002</v>
      </c>
      <c r="O482">
        <v>84962.2</v>
      </c>
      <c r="P482" t="s">
        <v>2755</v>
      </c>
      <c r="Q482" t="s">
        <v>2756</v>
      </c>
      <c r="R482" t="s">
        <v>2561</v>
      </c>
      <c r="S482" t="s">
        <v>2562</v>
      </c>
    </row>
    <row r="483" spans="3:19" x14ac:dyDescent="0.45">
      <c r="C483" s="5">
        <f>Transformed_Data[[#This Row],[Amount]]/SUMIFS(Transformed_Data[Amount],Transformed_Data[Created],Transformed_Data[[#This Row],[Created]])</f>
        <v>1</v>
      </c>
      <c r="D483" s="19" cm="1">
        <f t="array" ref="D483">IFERROR(_xlfn.XLOOKUP(Transformed_Data[[#This Row],[Created]],_xlfn._TRO_TRAILING('Fees by date'!$C$4:$C$1001),_xlfn._TRO_TRAILING('Fees by date'!$D$4:D$1001)),"")*Transformed_Data[[#This Row],[Stripe fee Allocation %]]</f>
        <v>-11.4</v>
      </c>
      <c r="E483" s="20">
        <f>DATEVALUE(SUBSTITUTE(_xlfn.TEXTAFTER(Transformed_Data[[#This Row],[TabName]], " ", -3), " ", ", ", 2))</f>
        <v>45965</v>
      </c>
      <c r="F483" t="s">
        <v>1660</v>
      </c>
      <c r="G483" t="s">
        <v>1872</v>
      </c>
      <c r="H483" t="s">
        <v>19</v>
      </c>
      <c r="I483" t="s">
        <v>1808</v>
      </c>
      <c r="J483" s="1">
        <v>45957</v>
      </c>
      <c r="K483" t="s">
        <v>1809</v>
      </c>
      <c r="L483">
        <v>2850</v>
      </c>
      <c r="M483">
        <v>2850</v>
      </c>
      <c r="N483">
        <v>82.95</v>
      </c>
      <c r="O483">
        <v>2767.05</v>
      </c>
      <c r="P483" t="s">
        <v>2550</v>
      </c>
      <c r="Q483" t="s">
        <v>2551</v>
      </c>
      <c r="R483" t="s">
        <v>2552</v>
      </c>
      <c r="S483" t="s">
        <v>2553</v>
      </c>
    </row>
    <row r="484" spans="3:19" x14ac:dyDescent="0.45">
      <c r="C484" s="5">
        <f>Transformed_Data[[#This Row],[Amount]]/SUMIFS(Transformed_Data[Amount],Transformed_Data[Created],Transformed_Data[[#This Row],[Created]])</f>
        <v>6.1601642710472276E-2</v>
      </c>
      <c r="D484" s="19" cm="1">
        <f t="array" ref="D484">IFERROR(_xlfn.XLOOKUP(Transformed_Data[[#This Row],[Created]],_xlfn._TRO_TRAILING('Fees by date'!$C$4:$C$1001),_xlfn._TRO_TRAILING('Fees by date'!$D$4:D$1001)),"")*Transformed_Data[[#This Row],[Stripe fee Allocation %]]</f>
        <v>-0.6</v>
      </c>
      <c r="E484" s="20">
        <f>DATEVALUE(SUBSTITUTE(_xlfn.TEXTAFTER(Transformed_Data[[#This Row],[TabName]], " ", -3), " ", ", ", 2))</f>
        <v>45965</v>
      </c>
      <c r="F484" t="s">
        <v>1660</v>
      </c>
      <c r="G484" t="s">
        <v>1872</v>
      </c>
      <c r="H484" t="s">
        <v>19</v>
      </c>
      <c r="I484" t="s">
        <v>1810</v>
      </c>
      <c r="J484" s="1">
        <v>45958</v>
      </c>
      <c r="K484" t="s">
        <v>1811</v>
      </c>
      <c r="L484">
        <v>150</v>
      </c>
      <c r="M484">
        <v>150</v>
      </c>
      <c r="N484">
        <v>4.6500000000000004</v>
      </c>
      <c r="O484">
        <v>145.35</v>
      </c>
      <c r="P484" t="s">
        <v>2535</v>
      </c>
      <c r="Q484" t="s">
        <v>2536</v>
      </c>
      <c r="R484" t="s">
        <v>2537</v>
      </c>
      <c r="S484" t="s">
        <v>2759</v>
      </c>
    </row>
    <row r="485" spans="3:19" x14ac:dyDescent="0.45">
      <c r="C485" s="5">
        <f>Transformed_Data[[#This Row],[Amount]]/SUMIFS(Transformed_Data[Amount],Transformed_Data[Created],Transformed_Data[[#This Row],[Created]])</f>
        <v>0.43531827515400412</v>
      </c>
      <c r="D485" s="19" cm="1">
        <f t="array" ref="D485">IFERROR(_xlfn.XLOOKUP(Transformed_Data[[#This Row],[Created]],_xlfn._TRO_TRAILING('Fees by date'!$C$4:$C$1001),_xlfn._TRO_TRAILING('Fees by date'!$D$4:D$1001)),"")*Transformed_Data[[#This Row],[Stripe fee Allocation %]]</f>
        <v>-4.24</v>
      </c>
      <c r="E485" s="20">
        <f>DATEVALUE(SUBSTITUTE(_xlfn.TEXTAFTER(Transformed_Data[[#This Row],[TabName]], " ", -3), " ", ", ", 2))</f>
        <v>45965</v>
      </c>
      <c r="F485" t="s">
        <v>1660</v>
      </c>
      <c r="G485" t="s">
        <v>1872</v>
      </c>
      <c r="H485" t="s">
        <v>19</v>
      </c>
      <c r="I485" t="s">
        <v>1812</v>
      </c>
      <c r="J485" s="1">
        <v>45958</v>
      </c>
      <c r="K485" t="s">
        <v>1813</v>
      </c>
      <c r="L485">
        <v>1060</v>
      </c>
      <c r="M485">
        <v>1060</v>
      </c>
      <c r="N485">
        <v>31.04</v>
      </c>
      <c r="O485">
        <v>1028.96</v>
      </c>
      <c r="P485" t="s">
        <v>2304</v>
      </c>
      <c r="Q485" t="s">
        <v>2305</v>
      </c>
      <c r="R485" t="s">
        <v>2306</v>
      </c>
      <c r="S485" t="s">
        <v>2307</v>
      </c>
    </row>
    <row r="486" spans="3:19" x14ac:dyDescent="0.45">
      <c r="C486" s="5">
        <f>Transformed_Data[[#This Row],[Amount]]/SUMIFS(Transformed_Data[Amount],Transformed_Data[Created],Transformed_Data[[#This Row],[Created]])</f>
        <v>0.50308008213552358</v>
      </c>
      <c r="D486" s="19" cm="1">
        <f t="array" ref="D486">IFERROR(_xlfn.XLOOKUP(Transformed_Data[[#This Row],[Created]],_xlfn._TRO_TRAILING('Fees by date'!$C$4:$C$1001),_xlfn._TRO_TRAILING('Fees by date'!$D$4:D$1001)),"")*Transformed_Data[[#This Row],[Stripe fee Allocation %]]</f>
        <v>-4.8999999999999995</v>
      </c>
      <c r="E486" s="20">
        <f>DATEVALUE(SUBSTITUTE(_xlfn.TEXTAFTER(Transformed_Data[[#This Row],[TabName]], " ", -3), " ", ", ", 2))</f>
        <v>45965</v>
      </c>
      <c r="F486" t="s">
        <v>1660</v>
      </c>
      <c r="G486" t="s">
        <v>1872</v>
      </c>
      <c r="H486" t="s">
        <v>19</v>
      </c>
      <c r="I486" t="s">
        <v>1814</v>
      </c>
      <c r="J486" s="1">
        <v>45958</v>
      </c>
      <c r="K486" t="s">
        <v>1815</v>
      </c>
      <c r="L486">
        <v>1225</v>
      </c>
      <c r="M486">
        <v>1225</v>
      </c>
      <c r="N486">
        <v>35.83</v>
      </c>
      <c r="O486">
        <v>1189.17</v>
      </c>
      <c r="P486" t="s">
        <v>2261</v>
      </c>
      <c r="Q486" t="s">
        <v>2262</v>
      </c>
      <c r="R486" t="s">
        <v>2538</v>
      </c>
      <c r="S486" t="s">
        <v>2544</v>
      </c>
    </row>
    <row r="487" spans="3:19" x14ac:dyDescent="0.45">
      <c r="C487" s="5">
        <f>Transformed_Data[[#This Row],[Amount]]/SUMIFS(Transformed_Data[Amount],Transformed_Data[Created],Transformed_Data[[#This Row],[Created]])</f>
        <v>0.59881292591778412</v>
      </c>
      <c r="D487" s="19" cm="1">
        <f t="array" ref="D487">IFERROR(_xlfn.XLOOKUP(Transformed_Data[[#This Row],[Created]],_xlfn._TRO_TRAILING('Fees by date'!$C$4:$C$1001),_xlfn._TRO_TRAILING('Fees by date'!$D$4:D$1001)),"")*Transformed_Data[[#This Row],[Stripe fee Allocation %]]</f>
        <v>-107.76237414816444</v>
      </c>
      <c r="E487" s="20">
        <f>DATEVALUE(SUBSTITUTE(_xlfn.TEXTAFTER(Transformed_Data[[#This Row],[TabName]], " ", -3), " ", ", ", 2))</f>
        <v>45965</v>
      </c>
      <c r="F487" t="s">
        <v>1660</v>
      </c>
      <c r="G487" t="s">
        <v>1872</v>
      </c>
      <c r="H487" t="s">
        <v>19</v>
      </c>
      <c r="I487" t="s">
        <v>1816</v>
      </c>
      <c r="J487" s="1">
        <v>45959</v>
      </c>
      <c r="K487" t="s">
        <v>1817</v>
      </c>
      <c r="L487">
        <v>27240</v>
      </c>
      <c r="M487">
        <v>27240</v>
      </c>
      <c r="N487">
        <v>790.26</v>
      </c>
      <c r="O487">
        <v>26449.74</v>
      </c>
      <c r="P487" t="s">
        <v>2015</v>
      </c>
      <c r="Q487" t="s">
        <v>2016</v>
      </c>
      <c r="R487" t="s">
        <v>2017</v>
      </c>
      <c r="S487" t="s">
        <v>2018</v>
      </c>
    </row>
    <row r="488" spans="3:19" x14ac:dyDescent="0.45">
      <c r="C488" s="5">
        <f>Transformed_Data[[#This Row],[Amount]]/SUMIFS(Transformed_Data[Amount],Transformed_Data[Created],Transformed_Data[[#This Row],[Created]])</f>
        <v>0.38030336337656628</v>
      </c>
      <c r="D488" s="19" cm="1">
        <f t="array" ref="D488">IFERROR(_xlfn.XLOOKUP(Transformed_Data[[#This Row],[Created]],_xlfn._TRO_TRAILING('Fees by date'!$C$4:$C$1001),_xlfn._TRO_TRAILING('Fees by date'!$D$4:D$1001)),"")*Transformed_Data[[#This Row],[Stripe fee Allocation %]]</f>
        <v>-68.439393273246878</v>
      </c>
      <c r="E488" s="20">
        <f>DATEVALUE(SUBSTITUTE(_xlfn.TEXTAFTER(Transformed_Data[[#This Row],[TabName]], " ", -3), " ", ", ", 2))</f>
        <v>45965</v>
      </c>
      <c r="F488" t="s">
        <v>1660</v>
      </c>
      <c r="G488" t="s">
        <v>1872</v>
      </c>
      <c r="H488" t="s">
        <v>19</v>
      </c>
      <c r="I488" t="s">
        <v>1818</v>
      </c>
      <c r="J488" s="1">
        <v>45959</v>
      </c>
      <c r="K488" t="s">
        <v>1819</v>
      </c>
      <c r="L488">
        <v>17300</v>
      </c>
      <c r="M488">
        <v>17300</v>
      </c>
      <c r="N488">
        <v>502</v>
      </c>
      <c r="O488">
        <v>16798</v>
      </c>
      <c r="P488" t="s">
        <v>2151</v>
      </c>
      <c r="Q488" t="s">
        <v>2152</v>
      </c>
      <c r="R488" t="s">
        <v>2153</v>
      </c>
      <c r="S488" t="s">
        <v>2760</v>
      </c>
    </row>
    <row r="489" spans="3:19" x14ac:dyDescent="0.45">
      <c r="C489" s="5">
        <f>Transformed_Data[[#This Row],[Amount]]/SUMIFS(Transformed_Data[Amount],Transformed_Data[Created],Transformed_Data[[#This Row],[Created]])</f>
        <v>1.0991426687183996E-2</v>
      </c>
      <c r="D489" s="19" cm="1">
        <f t="array" ref="D489">IFERROR(_xlfn.XLOOKUP(Transformed_Data[[#This Row],[Created]],_xlfn._TRO_TRAILING('Fees by date'!$C$4:$C$1001),_xlfn._TRO_TRAILING('Fees by date'!$D$4:D$1001)),"")*Transformed_Data[[#This Row],[Stripe fee Allocation %]]</f>
        <v>-1.978017146625632</v>
      </c>
      <c r="E489" s="20">
        <f>DATEVALUE(SUBSTITUTE(_xlfn.TEXTAFTER(Transformed_Data[[#This Row],[TabName]], " ", -3), " ", ", ", 2))</f>
        <v>45965</v>
      </c>
      <c r="F489" t="s">
        <v>1660</v>
      </c>
      <c r="G489" t="s">
        <v>1872</v>
      </c>
      <c r="H489" t="s">
        <v>19</v>
      </c>
      <c r="I489" t="s">
        <v>1820</v>
      </c>
      <c r="J489" s="1">
        <v>45959</v>
      </c>
      <c r="K489" t="s">
        <v>153</v>
      </c>
      <c r="L489">
        <v>500</v>
      </c>
      <c r="M489">
        <v>500</v>
      </c>
      <c r="N489">
        <v>22.3</v>
      </c>
      <c r="O489">
        <v>477.7</v>
      </c>
      <c r="P489" t="s">
        <v>2761</v>
      </c>
      <c r="Q489" t="s">
        <v>2762</v>
      </c>
      <c r="R489" t="s">
        <v>2763</v>
      </c>
      <c r="S489" t="s">
        <v>2764</v>
      </c>
    </row>
    <row r="490" spans="3:19" x14ac:dyDescent="0.45">
      <c r="C490" s="5">
        <f>Transformed_Data[[#This Row],[Amount]]/SUMIFS(Transformed_Data[Amount],Transformed_Data[Created],Transformed_Data[[#This Row],[Created]])</f>
        <v>9.8922840184655966E-3</v>
      </c>
      <c r="D490" s="19" cm="1">
        <f t="array" ref="D490">IFERROR(_xlfn.XLOOKUP(Transformed_Data[[#This Row],[Created]],_xlfn._TRO_TRAILING('Fees by date'!$C$4:$C$1001),_xlfn._TRO_TRAILING('Fees by date'!$D$4:D$1001)),"")*Transformed_Data[[#This Row],[Stripe fee Allocation %]]</f>
        <v>-1.7802154319630688</v>
      </c>
      <c r="E490" s="20">
        <f>DATEVALUE(SUBSTITUTE(_xlfn.TEXTAFTER(Transformed_Data[[#This Row],[TabName]], " ", -3), " ", ", ", 2))</f>
        <v>45965</v>
      </c>
      <c r="F490" t="s">
        <v>1660</v>
      </c>
      <c r="G490" t="s">
        <v>1872</v>
      </c>
      <c r="H490" t="s">
        <v>19</v>
      </c>
      <c r="I490" t="s">
        <v>1821</v>
      </c>
      <c r="J490" s="1">
        <v>45959</v>
      </c>
      <c r="K490" t="s">
        <v>1822</v>
      </c>
      <c r="L490">
        <v>450</v>
      </c>
      <c r="M490">
        <v>450</v>
      </c>
      <c r="N490">
        <v>13.35</v>
      </c>
      <c r="O490">
        <v>436.65</v>
      </c>
      <c r="P490" t="s">
        <v>2267</v>
      </c>
      <c r="Q490" t="s">
        <v>2268</v>
      </c>
      <c r="R490" t="s">
        <v>2575</v>
      </c>
      <c r="S490" t="s">
        <v>2576</v>
      </c>
    </row>
    <row r="491" spans="3:19" x14ac:dyDescent="0.45">
      <c r="C491" s="5">
        <f>Transformed_Data[[#This Row],[Amount]]/SUMIFS(Transformed_Data[Amount],Transformed_Data[Created],Transformed_Data[[#This Row],[Created]])</f>
        <v>5.3688392569526469E-3</v>
      </c>
      <c r="D491" s="19" cm="1">
        <f t="array" ref="D491">IFERROR(_xlfn.XLOOKUP(Transformed_Data[[#This Row],[Created]],_xlfn._TRO_TRAILING('Fees by date'!$C$4:$C$1001),_xlfn._TRO_TRAILING('Fees by date'!$D$4:D$1001)),"")*Transformed_Data[[#This Row],[Stripe fee Allocation %]]</f>
        <v>-1</v>
      </c>
      <c r="E491" s="20">
        <f>DATEVALUE(SUBSTITUTE(_xlfn.TEXTAFTER(Transformed_Data[[#This Row],[TabName]], " ", -3), " ", ", ", 2))</f>
        <v>45965</v>
      </c>
      <c r="F491" t="s">
        <v>1660</v>
      </c>
      <c r="G491" t="s">
        <v>1872</v>
      </c>
      <c r="H491" t="s">
        <v>19</v>
      </c>
      <c r="I491" t="s">
        <v>1823</v>
      </c>
      <c r="J491" s="1">
        <v>45960</v>
      </c>
      <c r="K491" t="s">
        <v>1824</v>
      </c>
      <c r="L491">
        <v>250</v>
      </c>
      <c r="M491">
        <v>250</v>
      </c>
      <c r="N491">
        <v>7.55</v>
      </c>
      <c r="O491">
        <v>242.45</v>
      </c>
      <c r="P491" t="s">
        <v>2640</v>
      </c>
      <c r="Q491" t="s">
        <v>2641</v>
      </c>
      <c r="R491" t="s">
        <v>2642</v>
      </c>
      <c r="S491" t="s">
        <v>2643</v>
      </c>
    </row>
    <row r="492" spans="3:19" x14ac:dyDescent="0.45">
      <c r="C492" s="5">
        <f>Transformed_Data[[#This Row],[Amount]]/SUMIFS(Transformed_Data[Amount],Transformed_Data[Created],Transformed_Data[[#This Row],[Created]])</f>
        <v>6.5821969290239452E-2</v>
      </c>
      <c r="D492" s="19" cm="1">
        <f t="array" ref="D492">IFERROR(_xlfn.XLOOKUP(Transformed_Data[[#This Row],[Created]],_xlfn._TRO_TRAILING('Fees by date'!$C$4:$C$1001),_xlfn._TRO_TRAILING('Fees by date'!$D$4:D$1001)),"")*Transformed_Data[[#This Row],[Stripe fee Allocation %]]</f>
        <v>-12.26</v>
      </c>
      <c r="E492" s="20">
        <f>DATEVALUE(SUBSTITUTE(_xlfn.TEXTAFTER(Transformed_Data[[#This Row],[TabName]], " ", -3), " ", ", ", 2))</f>
        <v>45965</v>
      </c>
      <c r="F492" t="s">
        <v>1660</v>
      </c>
      <c r="G492" t="s">
        <v>1872</v>
      </c>
      <c r="H492" t="s">
        <v>19</v>
      </c>
      <c r="I492" t="s">
        <v>1825</v>
      </c>
      <c r="J492" s="1">
        <v>45960</v>
      </c>
      <c r="K492" t="s">
        <v>1826</v>
      </c>
      <c r="L492">
        <v>3065</v>
      </c>
      <c r="M492">
        <v>3065</v>
      </c>
      <c r="N492">
        <v>89.19</v>
      </c>
      <c r="O492">
        <v>2975.81</v>
      </c>
      <c r="P492" t="s">
        <v>2570</v>
      </c>
      <c r="Q492" t="s">
        <v>2571</v>
      </c>
      <c r="R492" t="s">
        <v>2572</v>
      </c>
      <c r="S492" t="s">
        <v>2573</v>
      </c>
    </row>
    <row r="493" spans="3:19" x14ac:dyDescent="0.45">
      <c r="C493" s="5">
        <f>Transformed_Data[[#This Row],[Amount]]/SUMIFS(Transformed_Data[Amount],Transformed_Data[Created],Transformed_Data[[#This Row],[Created]])</f>
        <v>0.92880919145280794</v>
      </c>
      <c r="D493" s="19" cm="1">
        <f t="array" ref="D493">IFERROR(_xlfn.XLOOKUP(Transformed_Data[[#This Row],[Created]],_xlfn._TRO_TRAILING('Fees by date'!$C$4:$C$1001),_xlfn._TRO_TRAILING('Fees by date'!$D$4:D$1001)),"")*Transformed_Data[[#This Row],[Stripe fee Allocation %]]</f>
        <v>-173</v>
      </c>
      <c r="E493" s="20">
        <f>DATEVALUE(SUBSTITUTE(_xlfn.TEXTAFTER(Transformed_Data[[#This Row],[TabName]], " ", -3), " ", ", ", 2))</f>
        <v>45965</v>
      </c>
      <c r="F493" t="s">
        <v>1660</v>
      </c>
      <c r="G493" t="s">
        <v>1872</v>
      </c>
      <c r="H493" t="s">
        <v>19</v>
      </c>
      <c r="I493" t="s">
        <v>1831</v>
      </c>
      <c r="J493" s="1">
        <v>45960</v>
      </c>
      <c r="K493" t="s">
        <v>1832</v>
      </c>
      <c r="L493">
        <v>43250</v>
      </c>
      <c r="M493">
        <v>43250</v>
      </c>
      <c r="N493">
        <v>8</v>
      </c>
      <c r="O493">
        <v>43242</v>
      </c>
      <c r="P493" t="s">
        <v>2765</v>
      </c>
      <c r="Q493" t="s">
        <v>2766</v>
      </c>
      <c r="R493" t="s">
        <v>2767</v>
      </c>
      <c r="S493" t="s">
        <v>2768</v>
      </c>
    </row>
    <row r="494" spans="3:19" x14ac:dyDescent="0.45">
      <c r="C494" s="5">
        <f>Transformed_Data[[#This Row],[Amount]]/SUMIFS(Transformed_Data[Amount],Transformed_Data[Created],Transformed_Data[[#This Row],[Created]])</f>
        <v>0.5</v>
      </c>
      <c r="D494" s="19" cm="1">
        <f t="array" ref="D494">IFERROR(_xlfn.XLOOKUP(Transformed_Data[[#This Row],[Created]],_xlfn._TRO_TRAILING('Fees by date'!$C$4:$C$1001),_xlfn._TRO_TRAILING('Fees by date'!$D$4:D$1001)),"")*Transformed_Data[[#This Row],[Stripe fee Allocation %]]</f>
        <v>-100</v>
      </c>
      <c r="E494" s="20">
        <f>DATEVALUE(SUBSTITUTE(_xlfn.TEXTAFTER(Transformed_Data[[#This Row],[TabName]], " ", -3), " ", ", ", 2))</f>
        <v>45965</v>
      </c>
      <c r="F494" t="s">
        <v>1660</v>
      </c>
      <c r="G494" t="s">
        <v>1872</v>
      </c>
      <c r="H494" t="s">
        <v>19</v>
      </c>
      <c r="I494" t="s">
        <v>1827</v>
      </c>
      <c r="J494" s="1">
        <v>45961</v>
      </c>
      <c r="K494" t="s">
        <v>1828</v>
      </c>
      <c r="L494">
        <v>25000</v>
      </c>
      <c r="M494">
        <v>25000</v>
      </c>
      <c r="N494">
        <v>850.3</v>
      </c>
      <c r="O494">
        <v>24149.7</v>
      </c>
      <c r="P494" t="s">
        <v>2769</v>
      </c>
      <c r="Q494" t="s">
        <v>2770</v>
      </c>
      <c r="R494" t="s">
        <v>2771</v>
      </c>
      <c r="S494" t="s">
        <v>2772</v>
      </c>
    </row>
    <row r="495" spans="3:19" x14ac:dyDescent="0.45">
      <c r="C495" s="5">
        <f>Transformed_Data[[#This Row],[Amount]]/SUMIFS(Transformed_Data[Amount],Transformed_Data[Created],Transformed_Data[[#This Row],[Created]])</f>
        <v>0.5</v>
      </c>
      <c r="D495" s="19" cm="1">
        <f t="array" ref="D495">IFERROR(_xlfn.XLOOKUP(Transformed_Data[[#This Row],[Created]],_xlfn._TRO_TRAILING('Fees by date'!$C$4:$C$1001),_xlfn._TRO_TRAILING('Fees by date'!$D$4:D$1001)),"")*Transformed_Data[[#This Row],[Stripe fee Allocation %]]</f>
        <v>-100</v>
      </c>
      <c r="E495" s="20">
        <f>DATEVALUE(SUBSTITUTE(_xlfn.TEXTAFTER(Transformed_Data[[#This Row],[TabName]], " ", -3), " ", ", ", 2))</f>
        <v>45965</v>
      </c>
      <c r="F495" t="s">
        <v>1660</v>
      </c>
      <c r="G495" t="s">
        <v>1872</v>
      </c>
      <c r="H495" t="s">
        <v>19</v>
      </c>
      <c r="I495" t="s">
        <v>1829</v>
      </c>
      <c r="J495" s="1">
        <v>45961</v>
      </c>
      <c r="K495" t="s">
        <v>1830</v>
      </c>
      <c r="L495">
        <v>25000</v>
      </c>
      <c r="M495">
        <v>25000</v>
      </c>
      <c r="N495">
        <v>850.3</v>
      </c>
      <c r="O495">
        <v>24149.7</v>
      </c>
      <c r="P495" t="s">
        <v>2769</v>
      </c>
      <c r="Q495" t="s">
        <v>2770</v>
      </c>
      <c r="R495" t="s">
        <v>2771</v>
      </c>
      <c r="S495" t="s">
        <v>2772</v>
      </c>
    </row>
    <row r="496" spans="3:19" x14ac:dyDescent="0.45">
      <c r="C496" s="5">
        <f>Transformed_Data[[#This Row],[Amount]]/SUMIFS(Transformed_Data[Amount],Transformed_Data[Created],Transformed_Data[[#This Row],[Created]])</f>
        <v>1</v>
      </c>
      <c r="D496" s="19" cm="1">
        <f t="array" ref="D496">IFERROR(_xlfn.XLOOKUP(Transformed_Data[[#This Row],[Created]],_xlfn._TRO_TRAILING('Fees by date'!$C$4:$C$1001),_xlfn._TRO_TRAILING('Fees by date'!$D$4:D$1001)),"")*Transformed_Data[[#This Row],[Stripe fee Allocation %]]</f>
        <v>-380.8</v>
      </c>
      <c r="E496" s="20">
        <f>DATEVALUE(SUBSTITUTE(_xlfn.TEXTAFTER(Transformed_Data[[#This Row],[TabName]], " ", -3), " ", ", ", 2))</f>
        <v>45973</v>
      </c>
      <c r="F496" t="s">
        <v>1660</v>
      </c>
      <c r="G496" t="s">
        <v>1871</v>
      </c>
      <c r="H496" t="s">
        <v>19</v>
      </c>
      <c r="I496" t="s">
        <v>1783</v>
      </c>
      <c r="J496" s="1">
        <v>45964</v>
      </c>
      <c r="K496" t="s">
        <v>1784</v>
      </c>
      <c r="L496">
        <v>95200</v>
      </c>
      <c r="M496">
        <v>95200</v>
      </c>
      <c r="N496">
        <v>8</v>
      </c>
      <c r="O496">
        <v>95192</v>
      </c>
      <c r="P496" t="s">
        <v>2773</v>
      </c>
      <c r="Q496" t="s">
        <v>2774</v>
      </c>
      <c r="R496" t="s">
        <v>2775</v>
      </c>
      <c r="S496" t="s">
        <v>2776</v>
      </c>
    </row>
    <row r="497" spans="3:19" x14ac:dyDescent="0.45">
      <c r="C497" s="5">
        <f>Transformed_Data[[#This Row],[Amount]]/SUMIFS(Transformed_Data[Amount],Transformed_Data[Created],Transformed_Data[[#This Row],[Created]])</f>
        <v>1</v>
      </c>
      <c r="D497" s="19" cm="1">
        <f t="array" ref="D497">IFERROR(_xlfn.XLOOKUP(Transformed_Data[[#This Row],[Created]],_xlfn._TRO_TRAILING('Fees by date'!$C$4:$C$1001),_xlfn._TRO_TRAILING('Fees by date'!$D$4:D$1001)),"")*Transformed_Data[[#This Row],[Stripe fee Allocation %]]</f>
        <v>-166</v>
      </c>
      <c r="E497" s="20">
        <f>DATEVALUE(SUBSTITUTE(_xlfn.TEXTAFTER(Transformed_Data[[#This Row],[TabName]], " ", -3), " ", ", ", 2))</f>
        <v>45973</v>
      </c>
      <c r="F497" t="s">
        <v>1660</v>
      </c>
      <c r="G497" t="s">
        <v>1871</v>
      </c>
      <c r="H497" t="s">
        <v>19</v>
      </c>
      <c r="I497" t="s">
        <v>1775</v>
      </c>
      <c r="J497" s="1">
        <v>45966</v>
      </c>
      <c r="K497" t="s">
        <v>1776</v>
      </c>
      <c r="L497">
        <v>41500</v>
      </c>
      <c r="M497">
        <v>41500</v>
      </c>
      <c r="N497">
        <v>2033.8</v>
      </c>
      <c r="O497">
        <v>39466.199999999997</v>
      </c>
      <c r="P497" t="s">
        <v>2761</v>
      </c>
      <c r="Q497" t="s">
        <v>2762</v>
      </c>
      <c r="R497" t="s">
        <v>2763</v>
      </c>
      <c r="S497" t="s">
        <v>2764</v>
      </c>
    </row>
    <row r="498" spans="3:19" x14ac:dyDescent="0.45">
      <c r="C498" s="5">
        <f>Transformed_Data[[#This Row],[Amount]]/SUMIFS(Transformed_Data[Amount],Transformed_Data[Created],Transformed_Data[[#This Row],[Created]])</f>
        <v>3.669724770642202E-2</v>
      </c>
      <c r="D498" s="19" cm="1">
        <f t="array" ref="D498">IFERROR(_xlfn.XLOOKUP(Transformed_Data[[#This Row],[Created]],_xlfn._TRO_TRAILING('Fees by date'!$C$4:$C$1001),_xlfn._TRO_TRAILING('Fees by date'!$D$4:D$1001)),"")*Transformed_Data[[#This Row],[Stripe fee Allocation %]]</f>
        <v>-6.3266055045871568</v>
      </c>
      <c r="E498" s="20">
        <f>DATEVALUE(SUBSTITUTE(_xlfn.TEXTAFTER(Transformed_Data[[#This Row],[TabName]], " ", -3), " ", ", ", 2))</f>
        <v>45973</v>
      </c>
      <c r="F498" t="s">
        <v>1660</v>
      </c>
      <c r="G498" t="s">
        <v>1871</v>
      </c>
      <c r="H498" t="s">
        <v>19</v>
      </c>
      <c r="I498" t="s">
        <v>1778</v>
      </c>
      <c r="J498" s="1">
        <v>45967</v>
      </c>
      <c r="K498" t="s">
        <v>1779</v>
      </c>
      <c r="L498">
        <v>1600</v>
      </c>
      <c r="M498">
        <v>1600</v>
      </c>
      <c r="N498">
        <v>46.7</v>
      </c>
      <c r="O498">
        <v>1553.3</v>
      </c>
      <c r="P498" t="s">
        <v>2777</v>
      </c>
      <c r="Q498" t="s">
        <v>2778</v>
      </c>
      <c r="R498" t="s">
        <v>2779</v>
      </c>
      <c r="S498" t="s">
        <v>2780</v>
      </c>
    </row>
    <row r="499" spans="3:19" x14ac:dyDescent="0.45">
      <c r="C499" s="5">
        <f>Transformed_Data[[#This Row],[Amount]]/SUMIFS(Transformed_Data[Amount],Transformed_Data[Created],Transformed_Data[[#This Row],[Created]])</f>
        <v>1.1467889908256881E-2</v>
      </c>
      <c r="D499" s="19" cm="1">
        <f t="array" ref="D499">IFERROR(_xlfn.XLOOKUP(Transformed_Data[[#This Row],[Created]],_xlfn._TRO_TRAILING('Fees by date'!$C$4:$C$1001),_xlfn._TRO_TRAILING('Fees by date'!$D$4:D$1001)),"")*Transformed_Data[[#This Row],[Stripe fee Allocation %]]</f>
        <v>-1.9770642201834865</v>
      </c>
      <c r="E499" s="20">
        <f>DATEVALUE(SUBSTITUTE(_xlfn.TEXTAFTER(Transformed_Data[[#This Row],[TabName]], " ", -3), " ", ", ", 2))</f>
        <v>45973</v>
      </c>
      <c r="F499" t="s">
        <v>1660</v>
      </c>
      <c r="G499" t="s">
        <v>1871</v>
      </c>
      <c r="H499" t="s">
        <v>19</v>
      </c>
      <c r="I499" t="s">
        <v>1780</v>
      </c>
      <c r="J499" s="1">
        <v>45967</v>
      </c>
      <c r="K499" t="s">
        <v>153</v>
      </c>
      <c r="L499">
        <v>500</v>
      </c>
      <c r="M499">
        <v>500</v>
      </c>
      <c r="N499">
        <v>14.8</v>
      </c>
      <c r="O499">
        <v>485.2</v>
      </c>
      <c r="P499" t="s">
        <v>2781</v>
      </c>
      <c r="Q499" t="s">
        <v>2782</v>
      </c>
      <c r="R499" t="s">
        <v>2783</v>
      </c>
      <c r="S499" t="s">
        <v>2784</v>
      </c>
    </row>
    <row r="500" spans="3:19" x14ac:dyDescent="0.45">
      <c r="C500" s="5">
        <f>Transformed_Data[[#This Row],[Amount]]/SUMIFS(Transformed_Data[Amount],Transformed_Data[Created],Transformed_Data[[#This Row],[Created]])</f>
        <v>0.95183486238532111</v>
      </c>
      <c r="D500" s="19" cm="1">
        <f t="array" ref="D500">IFERROR(_xlfn.XLOOKUP(Transformed_Data[[#This Row],[Created]],_xlfn._TRO_TRAILING('Fees by date'!$C$4:$C$1001),_xlfn._TRO_TRAILING('Fees by date'!$D$4:D$1001)),"")*Transformed_Data[[#This Row],[Stripe fee Allocation %]]</f>
        <v>-164.09633027522938</v>
      </c>
      <c r="E500" s="20">
        <f>DATEVALUE(SUBSTITUTE(_xlfn.TEXTAFTER(Transformed_Data[[#This Row],[TabName]], " ", -3), " ", ", ", 2))</f>
        <v>45973</v>
      </c>
      <c r="F500" t="s">
        <v>1660</v>
      </c>
      <c r="G500" t="s">
        <v>1871</v>
      </c>
      <c r="H500" t="s">
        <v>19</v>
      </c>
      <c r="I500" t="s">
        <v>1781</v>
      </c>
      <c r="J500" s="1">
        <v>45967</v>
      </c>
      <c r="K500" t="s">
        <v>1782</v>
      </c>
      <c r="L500">
        <v>41500</v>
      </c>
      <c r="M500">
        <v>41500</v>
      </c>
      <c r="N500">
        <v>2033.8</v>
      </c>
      <c r="O500">
        <v>39466.199999999997</v>
      </c>
      <c r="P500" t="s">
        <v>2761</v>
      </c>
      <c r="Q500" t="s">
        <v>2762</v>
      </c>
      <c r="R500" t="s">
        <v>2763</v>
      </c>
      <c r="S500" t="s">
        <v>2764</v>
      </c>
    </row>
    <row r="501" spans="3:19" x14ac:dyDescent="0.45">
      <c r="C501" s="5">
        <f>Transformed_Data[[#This Row],[Amount]]/SUMIFS(Transformed_Data[Amount],Transformed_Data[Created],Transformed_Data[[#This Row],[Created]])</f>
        <v>1</v>
      </c>
      <c r="D501" s="19" cm="1">
        <f t="array" ref="D501">IFERROR(_xlfn.XLOOKUP(Transformed_Data[[#This Row],[Created]],_xlfn._TRO_TRAILING('Fees by date'!$C$4:$C$1001),_xlfn._TRO_TRAILING('Fees by date'!$D$4:D$1001)),"")*Transformed_Data[[#This Row],[Stripe fee Allocation %]]</f>
        <v>-252.6</v>
      </c>
      <c r="E501" s="20">
        <f>DATEVALUE(SUBSTITUTE(_xlfn.TEXTAFTER(Transformed_Data[[#This Row],[TabName]], " ", -3), " ", ", ", 2))</f>
        <v>45973</v>
      </c>
      <c r="F501" t="s">
        <v>1660</v>
      </c>
      <c r="G501" t="s">
        <v>1871</v>
      </c>
      <c r="H501" t="s">
        <v>19</v>
      </c>
      <c r="I501" t="s">
        <v>1785</v>
      </c>
      <c r="J501" s="1">
        <v>45968</v>
      </c>
      <c r="K501" t="s">
        <v>1786</v>
      </c>
      <c r="L501">
        <v>63150</v>
      </c>
      <c r="M501">
        <v>63150</v>
      </c>
      <c r="N501">
        <v>8</v>
      </c>
      <c r="O501">
        <v>63142</v>
      </c>
      <c r="P501" t="s">
        <v>2785</v>
      </c>
      <c r="Q501" t="s">
        <v>2786</v>
      </c>
      <c r="R501" t="s">
        <v>2787</v>
      </c>
      <c r="S501" t="s">
        <v>2788</v>
      </c>
    </row>
    <row r="502" spans="3:19" x14ac:dyDescent="0.45">
      <c r="C502" s="5">
        <f>Transformed_Data[[#This Row],[Amount]]/SUMIFS(Transformed_Data[Amount],Transformed_Data[Created],Transformed_Data[[#This Row],[Created]])</f>
        <v>1</v>
      </c>
      <c r="D502" s="19" cm="1">
        <f t="array" ref="D502">IFERROR(_xlfn.XLOOKUP(Transformed_Data[[#This Row],[Created]],_xlfn._TRO_TRAILING('Fees by date'!$C$4:$C$1001),_xlfn._TRO_TRAILING('Fees by date'!$D$4:D$1001)),"")*Transformed_Data[[#This Row],[Stripe fee Allocation %]]</f>
        <v>-83.6</v>
      </c>
      <c r="E502" s="20">
        <f>DATEVALUE(SUBSTITUTE(_xlfn.TEXTAFTER(Transformed_Data[[#This Row],[TabName]], " ", -3), " ", ", ", 2))</f>
        <v>45979</v>
      </c>
      <c r="F502" t="s">
        <v>1660</v>
      </c>
      <c r="G502" t="s">
        <v>1870</v>
      </c>
      <c r="H502" t="s">
        <v>19</v>
      </c>
      <c r="I502" t="s">
        <v>1724</v>
      </c>
      <c r="J502" s="1">
        <v>45969</v>
      </c>
      <c r="K502" t="s">
        <v>1725</v>
      </c>
      <c r="L502">
        <v>20900</v>
      </c>
      <c r="M502">
        <v>20900</v>
      </c>
      <c r="N502">
        <v>606.4</v>
      </c>
      <c r="O502">
        <v>20293.599999999999</v>
      </c>
      <c r="P502" t="s">
        <v>2781</v>
      </c>
      <c r="Q502" t="s">
        <v>2782</v>
      </c>
      <c r="R502" t="s">
        <v>2783</v>
      </c>
      <c r="S502" t="s">
        <v>2784</v>
      </c>
    </row>
    <row r="503" spans="3:19" x14ac:dyDescent="0.45">
      <c r="C503" s="5">
        <f>Transformed_Data[[#This Row],[Amount]]/SUMIFS(Transformed_Data[Amount],Transformed_Data[Created],Transformed_Data[[#This Row],[Created]])</f>
        <v>1</v>
      </c>
      <c r="D503" s="19" cm="1">
        <f t="array" ref="D503">IFERROR(_xlfn.XLOOKUP(Transformed_Data[[#This Row],[Created]],_xlfn._TRO_TRAILING('Fees by date'!$C$4:$C$1001),_xlfn._TRO_TRAILING('Fees by date'!$D$4:D$1001)),"")*Transformed_Data[[#This Row],[Stripe fee Allocation %]]</f>
        <v>-600</v>
      </c>
      <c r="E503" s="20">
        <f>DATEVALUE(SUBSTITUTE(_xlfn.TEXTAFTER(Transformed_Data[[#This Row],[TabName]], " ", -3), " ", ", ", 2))</f>
        <v>45979</v>
      </c>
      <c r="F503" t="s">
        <v>1660</v>
      </c>
      <c r="G503" t="s">
        <v>1870</v>
      </c>
      <c r="H503" t="s">
        <v>19</v>
      </c>
      <c r="I503" t="s">
        <v>1751</v>
      </c>
      <c r="J503" s="1">
        <v>45970</v>
      </c>
      <c r="K503" t="s">
        <v>1752</v>
      </c>
      <c r="L503">
        <v>150000</v>
      </c>
      <c r="M503">
        <v>150000</v>
      </c>
      <c r="N503">
        <v>8</v>
      </c>
      <c r="O503">
        <v>149992</v>
      </c>
      <c r="P503" t="s">
        <v>2789</v>
      </c>
      <c r="Q503" t="s">
        <v>2790</v>
      </c>
      <c r="R503" t="s">
        <v>2791</v>
      </c>
      <c r="S503" t="s">
        <v>2792</v>
      </c>
    </row>
    <row r="504" spans="3:19" x14ac:dyDescent="0.45">
      <c r="C504" s="5">
        <f>Transformed_Data[[#This Row],[Amount]]/SUMIFS(Transformed_Data[Amount],Transformed_Data[Created],Transformed_Data[[#This Row],[Created]])</f>
        <v>1</v>
      </c>
      <c r="D504" s="19" cm="1">
        <f t="array" ref="D504">IFERROR(_xlfn.XLOOKUP(Transformed_Data[[#This Row],[Created]],_xlfn._TRO_TRAILING('Fees by date'!$C$4:$C$1001),_xlfn._TRO_TRAILING('Fees by date'!$D$4:D$1001)),"")*Transformed_Data[[#This Row],[Stripe fee Allocation %]]</f>
        <v>-90.2</v>
      </c>
      <c r="E504" s="20">
        <f>DATEVALUE(SUBSTITUTE(_xlfn.TEXTAFTER(Transformed_Data[[#This Row],[TabName]], " ", -3), " ", ", ", 2))</f>
        <v>45979</v>
      </c>
      <c r="F504" t="s">
        <v>1660</v>
      </c>
      <c r="G504" t="s">
        <v>1870</v>
      </c>
      <c r="H504" t="s">
        <v>19</v>
      </c>
      <c r="I504" t="s">
        <v>1726</v>
      </c>
      <c r="J504" s="1">
        <v>45971</v>
      </c>
      <c r="K504" t="s">
        <v>1727</v>
      </c>
      <c r="L504">
        <v>22550</v>
      </c>
      <c r="M504">
        <v>22550</v>
      </c>
      <c r="N504">
        <v>767</v>
      </c>
      <c r="O504">
        <v>21783</v>
      </c>
      <c r="P504" t="s">
        <v>2793</v>
      </c>
      <c r="Q504" t="s">
        <v>2794</v>
      </c>
      <c r="R504" t="s">
        <v>2795</v>
      </c>
      <c r="S504" t="s">
        <v>2796</v>
      </c>
    </row>
    <row r="505" spans="3:19" x14ac:dyDescent="0.45">
      <c r="C505" s="5">
        <f>Transformed_Data[[#This Row],[Amount]]/SUMIFS(Transformed_Data[Amount],Transformed_Data[Created],Transformed_Data[[#This Row],[Created]])</f>
        <v>0.17216587495185517</v>
      </c>
      <c r="D505" s="19" cm="1">
        <f t="array" ref="D505">IFERROR(_xlfn.XLOOKUP(Transformed_Data[[#This Row],[Created]],_xlfn._TRO_TRAILING('Fees by date'!$C$4:$C$1001),_xlfn._TRO_TRAILING('Fees by date'!$D$4:D$1001)),"")*Transformed_Data[[#This Row],[Stripe fee Allocation %]]</f>
        <v>-26.82</v>
      </c>
      <c r="E505" s="20">
        <f>DATEVALUE(SUBSTITUTE(_xlfn.TEXTAFTER(Transformed_Data[[#This Row],[TabName]], " ", -3), " ", ", ", 2))</f>
        <v>45979</v>
      </c>
      <c r="F505" t="s">
        <v>1660</v>
      </c>
      <c r="G505" t="s">
        <v>1870</v>
      </c>
      <c r="H505" t="s">
        <v>19</v>
      </c>
      <c r="I505" t="s">
        <v>1728</v>
      </c>
      <c r="J505" s="1">
        <v>45972</v>
      </c>
      <c r="K505" t="s">
        <v>1729</v>
      </c>
      <c r="L505">
        <v>6705</v>
      </c>
      <c r="M505">
        <v>6705</v>
      </c>
      <c r="N505">
        <v>194.75</v>
      </c>
      <c r="O505">
        <v>6510.25</v>
      </c>
      <c r="P505" t="s">
        <v>2588</v>
      </c>
      <c r="Q505" t="s">
        <v>2589</v>
      </c>
      <c r="R505" t="s">
        <v>2590</v>
      </c>
      <c r="S505" t="s">
        <v>2591</v>
      </c>
    </row>
    <row r="506" spans="3:19" x14ac:dyDescent="0.45">
      <c r="C506" s="5">
        <f>Transformed_Data[[#This Row],[Amount]]/SUMIFS(Transformed_Data[Amount],Transformed_Data[Created],Transformed_Data[[#This Row],[Created]])</f>
        <v>3.4664270124534602E-2</v>
      </c>
      <c r="D506" s="19" cm="1">
        <f t="array" ref="D506">IFERROR(_xlfn.XLOOKUP(Transformed_Data[[#This Row],[Created]],_xlfn._TRO_TRAILING('Fees by date'!$C$4:$C$1001),_xlfn._TRO_TRAILING('Fees by date'!$D$4:D$1001)),"")*Transformed_Data[[#This Row],[Stripe fee Allocation %]]</f>
        <v>-5.4</v>
      </c>
      <c r="E506" s="20">
        <f>DATEVALUE(SUBSTITUTE(_xlfn.TEXTAFTER(Transformed_Data[[#This Row],[TabName]], " ", -3), " ", ", ", 2))</f>
        <v>45979</v>
      </c>
      <c r="F506" t="s">
        <v>1660</v>
      </c>
      <c r="G506" t="s">
        <v>1870</v>
      </c>
      <c r="H506" t="s">
        <v>19</v>
      </c>
      <c r="I506" t="s">
        <v>1730</v>
      </c>
      <c r="J506" s="1">
        <v>45972</v>
      </c>
      <c r="K506" t="s">
        <v>1731</v>
      </c>
      <c r="L506">
        <v>1350</v>
      </c>
      <c r="M506">
        <v>1350</v>
      </c>
      <c r="N506">
        <v>39.450000000000003</v>
      </c>
      <c r="O506">
        <v>1310.55</v>
      </c>
      <c r="P506" t="s">
        <v>2785</v>
      </c>
      <c r="Q506" t="s">
        <v>2786</v>
      </c>
      <c r="R506" t="s">
        <v>2787</v>
      </c>
      <c r="S506" t="s">
        <v>2788</v>
      </c>
    </row>
    <row r="507" spans="3:19" x14ac:dyDescent="0.45">
      <c r="C507" s="5">
        <f>Transformed_Data[[#This Row],[Amount]]/SUMIFS(Transformed_Data[Amount],Transformed_Data[Created],Transformed_Data[[#This Row],[Created]])</f>
        <v>7.7031711387854668E-2</v>
      </c>
      <c r="D507" s="19" cm="1">
        <f t="array" ref="D507">IFERROR(_xlfn.XLOOKUP(Transformed_Data[[#This Row],[Created]],_xlfn._TRO_TRAILING('Fees by date'!$C$4:$C$1001),_xlfn._TRO_TRAILING('Fees by date'!$D$4:D$1001)),"")*Transformed_Data[[#This Row],[Stripe fee Allocation %]]</f>
        <v>-12</v>
      </c>
      <c r="E507" s="20">
        <f>DATEVALUE(SUBSTITUTE(_xlfn.TEXTAFTER(Transformed_Data[[#This Row],[TabName]], " ", -3), " ", ", ", 2))</f>
        <v>45979</v>
      </c>
      <c r="F507" t="s">
        <v>1660</v>
      </c>
      <c r="G507" t="s">
        <v>1870</v>
      </c>
      <c r="H507" t="s">
        <v>19</v>
      </c>
      <c r="I507" t="s">
        <v>1732</v>
      </c>
      <c r="J507" s="1">
        <v>45972</v>
      </c>
      <c r="K507" t="s">
        <v>1733</v>
      </c>
      <c r="L507">
        <v>3000</v>
      </c>
      <c r="M507">
        <v>3000</v>
      </c>
      <c r="N507">
        <v>87.3</v>
      </c>
      <c r="O507">
        <v>2912.7</v>
      </c>
      <c r="P507" t="s">
        <v>2797</v>
      </c>
      <c r="Q507" t="s">
        <v>2798</v>
      </c>
      <c r="R507" t="s">
        <v>2799</v>
      </c>
      <c r="S507" t="s">
        <v>2800</v>
      </c>
    </row>
    <row r="508" spans="3:19" x14ac:dyDescent="0.45">
      <c r="C508" s="5">
        <f>Transformed_Data[[#This Row],[Amount]]/SUMIFS(Transformed_Data[Amount],Transformed_Data[Created],Transformed_Data[[#This Row],[Created]])</f>
        <v>0.16664526896905893</v>
      </c>
      <c r="D508" s="19" cm="1">
        <f t="array" ref="D508">IFERROR(_xlfn.XLOOKUP(Transformed_Data[[#This Row],[Created]],_xlfn._TRO_TRAILING('Fees by date'!$C$4:$C$1001),_xlfn._TRO_TRAILING('Fees by date'!$D$4:D$1001)),"")*Transformed_Data[[#This Row],[Stripe fee Allocation %]]</f>
        <v>-25.96</v>
      </c>
      <c r="E508" s="20">
        <f>DATEVALUE(SUBSTITUTE(_xlfn.TEXTAFTER(Transformed_Data[[#This Row],[TabName]], " ", -3), " ", ", ", 2))</f>
        <v>45979</v>
      </c>
      <c r="F508" t="s">
        <v>1660</v>
      </c>
      <c r="G508" t="s">
        <v>1870</v>
      </c>
      <c r="H508" t="s">
        <v>19</v>
      </c>
      <c r="I508" t="s">
        <v>1734</v>
      </c>
      <c r="J508" s="1">
        <v>45972</v>
      </c>
      <c r="K508" t="s">
        <v>1735</v>
      </c>
      <c r="L508">
        <v>6490</v>
      </c>
      <c r="M508">
        <v>6490</v>
      </c>
      <c r="N508">
        <v>188.51</v>
      </c>
      <c r="O508">
        <v>6301.49</v>
      </c>
      <c r="P508" t="s">
        <v>2797</v>
      </c>
      <c r="Q508" t="s">
        <v>2798</v>
      </c>
      <c r="R508" t="s">
        <v>2799</v>
      </c>
      <c r="S508" t="s">
        <v>2800</v>
      </c>
    </row>
    <row r="509" spans="3:19" x14ac:dyDescent="0.45">
      <c r="C509" s="5">
        <f>Transformed_Data[[#This Row],[Amount]]/SUMIFS(Transformed_Data[Amount],Transformed_Data[Created],Transformed_Data[[#This Row],[Created]])</f>
        <v>0.5494928745666966</v>
      </c>
      <c r="D509" s="19" cm="1">
        <f t="array" ref="D509">IFERROR(_xlfn.XLOOKUP(Transformed_Data[[#This Row],[Created]],_xlfn._TRO_TRAILING('Fees by date'!$C$4:$C$1001),_xlfn._TRO_TRAILING('Fees by date'!$D$4:D$1001)),"")*Transformed_Data[[#This Row],[Stripe fee Allocation %]]</f>
        <v>-85.6</v>
      </c>
      <c r="E509" s="20">
        <f>DATEVALUE(SUBSTITUTE(_xlfn.TEXTAFTER(Transformed_Data[[#This Row],[TabName]], " ", -3), " ", ", ", 2))</f>
        <v>45979</v>
      </c>
      <c r="F509" t="s">
        <v>1660</v>
      </c>
      <c r="G509" t="s">
        <v>1870</v>
      </c>
      <c r="H509" t="s">
        <v>19</v>
      </c>
      <c r="I509" t="s">
        <v>1736</v>
      </c>
      <c r="J509" s="1">
        <v>45972</v>
      </c>
      <c r="K509" t="s">
        <v>1737</v>
      </c>
      <c r="L509">
        <v>21400</v>
      </c>
      <c r="M509">
        <v>21400</v>
      </c>
      <c r="N509">
        <v>620.9</v>
      </c>
      <c r="O509">
        <v>20779.099999999999</v>
      </c>
      <c r="P509" t="s">
        <v>2781</v>
      </c>
      <c r="Q509" t="s">
        <v>2782</v>
      </c>
      <c r="R509" t="s">
        <v>2783</v>
      </c>
      <c r="S509" t="s">
        <v>2784</v>
      </c>
    </row>
    <row r="510" spans="3:19" x14ac:dyDescent="0.45">
      <c r="C510" s="5">
        <f>Transformed_Data[[#This Row],[Amount]]/SUMIFS(Transformed_Data[Amount],Transformed_Data[Created],Transformed_Data[[#This Row],[Created]])</f>
        <v>4.4492036679536677E-3</v>
      </c>
      <c r="D510" s="19" cm="1">
        <f t="array" ref="D510">IFERROR(_xlfn.XLOOKUP(Transformed_Data[[#This Row],[Created]],_xlfn._TRO_TRAILING('Fees by date'!$C$4:$C$1001),_xlfn._TRO_TRAILING('Fees by date'!$D$4:D$1001)),"")*Transformed_Data[[#This Row],[Stripe fee Allocation %]]</f>
        <v>-2.165516409266409</v>
      </c>
      <c r="E510" s="20">
        <f>DATEVALUE(SUBSTITUTE(_xlfn.TEXTAFTER(Transformed_Data[[#This Row],[TabName]], " ", -3), " ", ", ", 2))</f>
        <v>45979</v>
      </c>
      <c r="F510" t="s">
        <v>1660</v>
      </c>
      <c r="G510" t="s">
        <v>1870</v>
      </c>
      <c r="H510" t="s">
        <v>19</v>
      </c>
      <c r="I510" t="s">
        <v>1738</v>
      </c>
      <c r="J510" s="1">
        <v>45973</v>
      </c>
      <c r="K510" t="s">
        <v>1739</v>
      </c>
      <c r="L510">
        <v>590</v>
      </c>
      <c r="M510">
        <v>590</v>
      </c>
      <c r="N510">
        <v>17.41</v>
      </c>
      <c r="O510">
        <v>572.59</v>
      </c>
      <c r="P510" t="s">
        <v>2554</v>
      </c>
      <c r="Q510" t="s">
        <v>2555</v>
      </c>
      <c r="R510" t="s">
        <v>2556</v>
      </c>
      <c r="S510" t="s">
        <v>2557</v>
      </c>
    </row>
    <row r="511" spans="3:19" x14ac:dyDescent="0.45">
      <c r="C511" s="5">
        <f>Transformed_Data[[#This Row],[Amount]]/SUMIFS(Transformed_Data[Amount],Transformed_Data[Created],Transformed_Data[[#This Row],[Created]])</f>
        <v>0.21672900579150578</v>
      </c>
      <c r="D511" s="19" cm="1">
        <f t="array" ref="D511">IFERROR(_xlfn.XLOOKUP(Transformed_Data[[#This Row],[Created]],_xlfn._TRO_TRAILING('Fees by date'!$C$4:$C$1001),_xlfn._TRO_TRAILING('Fees by date'!$D$4:D$1001)),"")*Transformed_Data[[#This Row],[Stripe fee Allocation %]]</f>
        <v>-105.48634169884168</v>
      </c>
      <c r="E511" s="20">
        <f>DATEVALUE(SUBSTITUTE(_xlfn.TEXTAFTER(Transformed_Data[[#This Row],[TabName]], " ", -3), " ", ", ", 2))</f>
        <v>45979</v>
      </c>
      <c r="F511" t="s">
        <v>1660</v>
      </c>
      <c r="G511" t="s">
        <v>1870</v>
      </c>
      <c r="H511" t="s">
        <v>19</v>
      </c>
      <c r="I511" t="s">
        <v>1740</v>
      </c>
      <c r="J511" s="1">
        <v>45973</v>
      </c>
      <c r="K511" t="s">
        <v>1741</v>
      </c>
      <c r="L511">
        <v>28740</v>
      </c>
      <c r="M511">
        <v>28740</v>
      </c>
      <c r="N511">
        <v>977.46</v>
      </c>
      <c r="O511">
        <v>27762.54</v>
      </c>
      <c r="P511" t="s">
        <v>2801</v>
      </c>
      <c r="Q511" t="s">
        <v>2802</v>
      </c>
      <c r="R511" t="s">
        <v>2803</v>
      </c>
      <c r="S511" t="s">
        <v>2804</v>
      </c>
    </row>
    <row r="512" spans="3:19" x14ac:dyDescent="0.45">
      <c r="C512" s="5">
        <f>Transformed_Data[[#This Row],[Amount]]/SUMIFS(Transformed_Data[Amount],Transformed_Data[Created],Transformed_Data[[#This Row],[Created]])</f>
        <v>8.2408301158301153E-2</v>
      </c>
      <c r="D512" s="19" cm="1">
        <f t="array" ref="D512">IFERROR(_xlfn.XLOOKUP(Transformed_Data[[#This Row],[Created]],_xlfn._TRO_TRAILING('Fees by date'!$C$4:$C$1001),_xlfn._TRO_TRAILING('Fees by date'!$D$4:D$1001)),"")*Transformed_Data[[#This Row],[Stripe fee Allocation %]]</f>
        <v>-40.109768339768337</v>
      </c>
      <c r="E512" s="20">
        <f>DATEVALUE(SUBSTITUTE(_xlfn.TEXTAFTER(Transformed_Data[[#This Row],[TabName]], " ", -3), " ", ", ", 2))</f>
        <v>45979</v>
      </c>
      <c r="F512" t="s">
        <v>1660</v>
      </c>
      <c r="G512" t="s">
        <v>1870</v>
      </c>
      <c r="H512" t="s">
        <v>19</v>
      </c>
      <c r="I512" t="s">
        <v>1742</v>
      </c>
      <c r="J512" s="1">
        <v>45973</v>
      </c>
      <c r="L512">
        <v>10928</v>
      </c>
      <c r="M512">
        <v>10928</v>
      </c>
      <c r="N512">
        <v>481.13</v>
      </c>
      <c r="O512">
        <v>10446.870000000001</v>
      </c>
      <c r="P512" t="s">
        <v>2805</v>
      </c>
    </row>
    <row r="513" spans="3:19" x14ac:dyDescent="0.45">
      <c r="C513" s="5">
        <f>Transformed_Data[[#This Row],[Amount]]/SUMIFS(Transformed_Data[Amount],Transformed_Data[Created],Transformed_Data[[#This Row],[Created]])</f>
        <v>0.50788791023166024</v>
      </c>
      <c r="D513" s="19" cm="1">
        <f t="array" ref="D513">IFERROR(_xlfn.XLOOKUP(Transformed_Data[[#This Row],[Created]],_xlfn._TRO_TRAILING('Fees by date'!$C$4:$C$1001),_xlfn._TRO_TRAILING('Fees by date'!$D$4:D$1001)),"")*Transformed_Data[[#This Row],[Stripe fee Allocation %]]</f>
        <v>-247.19920366795367</v>
      </c>
      <c r="E513" s="20">
        <f>DATEVALUE(SUBSTITUTE(_xlfn.TEXTAFTER(Transformed_Data[[#This Row],[TabName]], " ", -3), " ", ", ", 2))</f>
        <v>45979</v>
      </c>
      <c r="F513" t="s">
        <v>1660</v>
      </c>
      <c r="G513" t="s">
        <v>1870</v>
      </c>
      <c r="H513" t="s">
        <v>19</v>
      </c>
      <c r="I513" t="s">
        <v>1753</v>
      </c>
      <c r="J513" s="1">
        <v>45973</v>
      </c>
      <c r="K513" t="s">
        <v>1754</v>
      </c>
      <c r="L513">
        <v>67350</v>
      </c>
      <c r="M513">
        <v>67350</v>
      </c>
      <c r="N513">
        <v>8</v>
      </c>
      <c r="O513">
        <v>67342</v>
      </c>
      <c r="P513" t="s">
        <v>2806</v>
      </c>
      <c r="Q513" t="s">
        <v>2807</v>
      </c>
      <c r="R513" t="s">
        <v>2808</v>
      </c>
      <c r="S513" t="s">
        <v>2809</v>
      </c>
    </row>
    <row r="514" spans="3:19" x14ac:dyDescent="0.45">
      <c r="C514" s="5">
        <f>Transformed_Data[[#This Row],[Amount]]/SUMIFS(Transformed_Data[Amount],Transformed_Data[Created],Transformed_Data[[#This Row],[Created]])</f>
        <v>0.18852557915057916</v>
      </c>
      <c r="D514" s="19" cm="1">
        <f t="array" ref="D514">IFERROR(_xlfn.XLOOKUP(Transformed_Data[[#This Row],[Created]],_xlfn._TRO_TRAILING('Fees by date'!$C$4:$C$1001),_xlfn._TRO_TRAILING('Fees by date'!$D$4:D$1001)),"")*Transformed_Data[[#This Row],[Stripe fee Allocation %]]</f>
        <v>-91.759169884169879</v>
      </c>
      <c r="E514" s="20">
        <f>DATEVALUE(SUBSTITUTE(_xlfn.TEXTAFTER(Transformed_Data[[#This Row],[TabName]], " ", -3), " ", ", ", 2))</f>
        <v>45979</v>
      </c>
      <c r="F514" t="s">
        <v>1660</v>
      </c>
      <c r="G514" t="s">
        <v>1870</v>
      </c>
      <c r="H514" t="s">
        <v>19</v>
      </c>
      <c r="I514" t="s">
        <v>1755</v>
      </c>
      <c r="J514" s="1">
        <v>45973</v>
      </c>
      <c r="K514" t="s">
        <v>1756</v>
      </c>
      <c r="L514">
        <v>25000</v>
      </c>
      <c r="M514">
        <v>25000</v>
      </c>
      <c r="N514">
        <v>0</v>
      </c>
      <c r="O514">
        <v>25000</v>
      </c>
      <c r="P514" t="s">
        <v>2789</v>
      </c>
      <c r="Q514" t="s">
        <v>2790</v>
      </c>
      <c r="R514" t="s">
        <v>2791</v>
      </c>
      <c r="S514" t="s">
        <v>2792</v>
      </c>
    </row>
    <row r="515" spans="3:19" x14ac:dyDescent="0.45">
      <c r="C515" s="5">
        <f>Transformed_Data[[#This Row],[Amount]]/SUMIFS(Transformed_Data[Amount],Transformed_Data[Created],Transformed_Data[[#This Row],[Created]])</f>
        <v>0.98973245137723365</v>
      </c>
      <c r="D515" s="19" cm="1">
        <f t="array" ref="D515">IFERROR(_xlfn.XLOOKUP(Transformed_Data[[#This Row],[Created]],_xlfn._TRO_TRAILING('Fees by date'!$C$4:$C$1001),_xlfn._TRO_TRAILING('Fees by date'!$D$4:D$1001)),"")*Transformed_Data[[#This Row],[Stripe fee Allocation %]]</f>
        <v>-200.5</v>
      </c>
      <c r="E515" s="20">
        <f>DATEVALUE(SUBSTITUTE(_xlfn.TEXTAFTER(Transformed_Data[[#This Row],[TabName]], " ", -3), " ", ", ", 2))</f>
        <v>45979</v>
      </c>
      <c r="F515" t="s">
        <v>1660</v>
      </c>
      <c r="G515" t="s">
        <v>1870</v>
      </c>
      <c r="H515" t="s">
        <v>19</v>
      </c>
      <c r="I515" t="s">
        <v>1743</v>
      </c>
      <c r="J515" s="1">
        <v>45974</v>
      </c>
      <c r="K515" t="s">
        <v>1744</v>
      </c>
      <c r="L515">
        <v>50125</v>
      </c>
      <c r="M515">
        <v>50125</v>
      </c>
      <c r="N515">
        <v>1704.55</v>
      </c>
      <c r="O515">
        <v>48420.45</v>
      </c>
      <c r="P515" t="s">
        <v>2810</v>
      </c>
      <c r="Q515" t="s">
        <v>2811</v>
      </c>
      <c r="R515" t="s">
        <v>2812</v>
      </c>
      <c r="S515" t="s">
        <v>2813</v>
      </c>
    </row>
    <row r="516" spans="3:19" x14ac:dyDescent="0.45">
      <c r="C516" s="5">
        <f>Transformed_Data[[#This Row],[Amount]]/SUMIFS(Transformed_Data[Amount],Transformed_Data[Created],Transformed_Data[[#This Row],[Created]])</f>
        <v>1.0267548622766314E-2</v>
      </c>
      <c r="D516" s="19" cm="1">
        <f t="array" ref="D516">IFERROR(_xlfn.XLOOKUP(Transformed_Data[[#This Row],[Created]],_xlfn._TRO_TRAILING('Fees by date'!$C$4:$C$1001),_xlfn._TRO_TRAILING('Fees by date'!$D$4:D$1001)),"")*Transformed_Data[[#This Row],[Stripe fee Allocation %]]</f>
        <v>-2.08</v>
      </c>
      <c r="E516" s="20">
        <f>DATEVALUE(SUBSTITUTE(_xlfn.TEXTAFTER(Transformed_Data[[#This Row],[TabName]], " ", -3), " ", ", ", 2))</f>
        <v>45979</v>
      </c>
      <c r="F516" t="s">
        <v>1660</v>
      </c>
      <c r="G516" t="s">
        <v>1870</v>
      </c>
      <c r="H516" t="s">
        <v>19</v>
      </c>
      <c r="I516" t="s">
        <v>1745</v>
      </c>
      <c r="J516" s="1">
        <v>45974</v>
      </c>
      <c r="K516" t="s">
        <v>1746</v>
      </c>
      <c r="L516">
        <v>520</v>
      </c>
      <c r="M516">
        <v>520</v>
      </c>
      <c r="N516">
        <v>15.38</v>
      </c>
      <c r="O516">
        <v>504.62</v>
      </c>
      <c r="P516" t="s">
        <v>2504</v>
      </c>
      <c r="Q516" t="s">
        <v>2505</v>
      </c>
      <c r="R516" t="s">
        <v>2658</v>
      </c>
      <c r="S516" t="s">
        <v>2659</v>
      </c>
    </row>
    <row r="517" spans="3:19" x14ac:dyDescent="0.45">
      <c r="C517" s="5">
        <f>Transformed_Data[[#This Row],[Amount]]/SUMIFS(Transformed_Data[Amount],Transformed_Data[Created],Transformed_Data[[#This Row],[Created]])</f>
        <v>1.5625E-2</v>
      </c>
      <c r="D517" s="19" cm="1">
        <f t="array" ref="D517">IFERROR(_xlfn.XLOOKUP(Transformed_Data[[#This Row],[Created]],_xlfn._TRO_TRAILING('Fees by date'!$C$4:$C$1001),_xlfn._TRO_TRAILING('Fees by date'!$D$4:D$1001)),"")*Transformed_Data[[#This Row],[Stripe fee Allocation %]]</f>
        <v>-2</v>
      </c>
      <c r="E517" s="20">
        <f>DATEVALUE(SUBSTITUTE(_xlfn.TEXTAFTER(Transformed_Data[[#This Row],[TabName]], " ", -3), " ", ", ", 2))</f>
        <v>45979</v>
      </c>
      <c r="F517" t="s">
        <v>1660</v>
      </c>
      <c r="G517" t="s">
        <v>1870</v>
      </c>
      <c r="H517" t="s">
        <v>19</v>
      </c>
      <c r="I517" t="s">
        <v>1747</v>
      </c>
      <c r="J517" s="1">
        <v>45975</v>
      </c>
      <c r="K517" t="s">
        <v>1748</v>
      </c>
      <c r="L517">
        <v>500</v>
      </c>
      <c r="M517">
        <v>500</v>
      </c>
      <c r="N517">
        <v>17.3</v>
      </c>
      <c r="O517">
        <v>482.7</v>
      </c>
      <c r="P517" t="s">
        <v>2814</v>
      </c>
      <c r="Q517" t="s">
        <v>2815</v>
      </c>
      <c r="R517" t="s">
        <v>2816</v>
      </c>
      <c r="S517" t="s">
        <v>2817</v>
      </c>
    </row>
    <row r="518" spans="3:19" x14ac:dyDescent="0.45">
      <c r="C518" s="5">
        <f>Transformed_Data[[#This Row],[Amount]]/SUMIFS(Transformed_Data[Amount],Transformed_Data[Created],Transformed_Data[[#This Row],[Created]])</f>
        <v>0.984375</v>
      </c>
      <c r="D518" s="19" cm="1">
        <f t="array" ref="D518">IFERROR(_xlfn.XLOOKUP(Transformed_Data[[#This Row],[Created]],_xlfn._TRO_TRAILING('Fees by date'!$C$4:$C$1001),_xlfn._TRO_TRAILING('Fees by date'!$D$4:D$1001)),"")*Transformed_Data[[#This Row],[Stripe fee Allocation %]]</f>
        <v>-126</v>
      </c>
      <c r="E518" s="20">
        <f>DATEVALUE(SUBSTITUTE(_xlfn.TEXTAFTER(Transformed_Data[[#This Row],[TabName]], " ", -3), " ", ", ", 2))</f>
        <v>45979</v>
      </c>
      <c r="F518" t="s">
        <v>1660</v>
      </c>
      <c r="G518" t="s">
        <v>1870</v>
      </c>
      <c r="H518" t="s">
        <v>19</v>
      </c>
      <c r="I518" t="s">
        <v>1749</v>
      </c>
      <c r="J518" s="1">
        <v>45975</v>
      </c>
      <c r="K518" t="s">
        <v>1750</v>
      </c>
      <c r="L518">
        <v>31500</v>
      </c>
      <c r="M518">
        <v>31500</v>
      </c>
      <c r="N518">
        <v>1071.3</v>
      </c>
      <c r="O518">
        <v>30428.7</v>
      </c>
      <c r="P518" t="s">
        <v>2818</v>
      </c>
      <c r="Q518" t="s">
        <v>2819</v>
      </c>
      <c r="R518" t="s">
        <v>2820</v>
      </c>
      <c r="S518" t="s">
        <v>2821</v>
      </c>
    </row>
    <row r="519" spans="3:19" x14ac:dyDescent="0.45">
      <c r="C519" s="5">
        <f>Transformed_Data[[#This Row],[Amount]]/SUMIFS(Transformed_Data[Amount],Transformed_Data[Created],Transformed_Data[[#This Row],[Created]])</f>
        <v>0.33333333333333331</v>
      </c>
      <c r="D519" s="19" cm="1">
        <f t="array" ref="D519">IFERROR(_xlfn.XLOOKUP(Transformed_Data[[#This Row],[Created]],_xlfn._TRO_TRAILING('Fees by date'!$C$4:$C$1001),_xlfn._TRO_TRAILING('Fees by date'!$D$4:D$1001)),"")*Transformed_Data[[#This Row],[Stripe fee Allocation %]]</f>
        <v>0</v>
      </c>
      <c r="E519" s="20">
        <f>DATEVALUE(SUBSTITUTE(_xlfn.TEXTAFTER(Transformed_Data[[#This Row],[TabName]], " ", -3), " ", ", ", 2))</f>
        <v>45986</v>
      </c>
      <c r="F519" t="s">
        <v>1660</v>
      </c>
      <c r="G519" t="s">
        <v>1869</v>
      </c>
      <c r="H519" t="s">
        <v>19</v>
      </c>
      <c r="I519" t="s">
        <v>1661</v>
      </c>
      <c r="J519" s="1">
        <v>45976</v>
      </c>
      <c r="L519">
        <v>2295</v>
      </c>
      <c r="M519">
        <v>2295</v>
      </c>
      <c r="N519">
        <v>66.86</v>
      </c>
      <c r="O519">
        <v>2228.14</v>
      </c>
      <c r="P519" t="s">
        <v>2822</v>
      </c>
      <c r="S519" t="s">
        <v>2544</v>
      </c>
    </row>
    <row r="520" spans="3:19" x14ac:dyDescent="0.45">
      <c r="C520" s="5">
        <f>Transformed_Data[[#This Row],[Amount]]/SUMIFS(Transformed_Data[Amount],Transformed_Data[Created],Transformed_Data[[#This Row],[Created]])</f>
        <v>0.33333333333333331</v>
      </c>
      <c r="D520" s="19" cm="1">
        <f t="array" ref="D520">IFERROR(_xlfn.XLOOKUP(Transformed_Data[[#This Row],[Created]],_xlfn._TRO_TRAILING('Fees by date'!$C$4:$C$1001),_xlfn._TRO_TRAILING('Fees by date'!$D$4:D$1001)),"")*Transformed_Data[[#This Row],[Stripe fee Allocation %]]</f>
        <v>0</v>
      </c>
      <c r="E520" s="20">
        <f>DATEVALUE(SUBSTITUTE(_xlfn.TEXTAFTER(Transformed_Data[[#This Row],[TabName]], " ", -3), " ", ", ", 2))</f>
        <v>45986</v>
      </c>
      <c r="F520" t="s">
        <v>1660</v>
      </c>
      <c r="G520" t="s">
        <v>1869</v>
      </c>
      <c r="H520" t="s">
        <v>19</v>
      </c>
      <c r="I520" t="s">
        <v>1662</v>
      </c>
      <c r="J520" s="1">
        <v>45976</v>
      </c>
      <c r="L520">
        <v>2295</v>
      </c>
      <c r="M520">
        <v>2295</v>
      </c>
      <c r="N520">
        <v>66.86</v>
      </c>
      <c r="O520">
        <v>2228.14</v>
      </c>
      <c r="P520" t="s">
        <v>2822</v>
      </c>
      <c r="S520" t="s">
        <v>2545</v>
      </c>
    </row>
    <row r="521" spans="3:19" x14ac:dyDescent="0.45">
      <c r="C521" s="5">
        <f>Transformed_Data[[#This Row],[Amount]]/SUMIFS(Transformed_Data[Amount],Transformed_Data[Created],Transformed_Data[[#This Row],[Created]])</f>
        <v>0.33333333333333331</v>
      </c>
      <c r="D521" s="19" cm="1">
        <f t="array" ref="D521">IFERROR(_xlfn.XLOOKUP(Transformed_Data[[#This Row],[Created]],_xlfn._TRO_TRAILING('Fees by date'!$C$4:$C$1001),_xlfn._TRO_TRAILING('Fees by date'!$D$4:D$1001)),"")*Transformed_Data[[#This Row],[Stripe fee Allocation %]]</f>
        <v>0</v>
      </c>
      <c r="E521" s="20">
        <f>DATEVALUE(SUBSTITUTE(_xlfn.TEXTAFTER(Transformed_Data[[#This Row],[TabName]], " ", -3), " ", ", ", 2))</f>
        <v>45986</v>
      </c>
      <c r="F521" t="s">
        <v>1660</v>
      </c>
      <c r="G521" t="s">
        <v>1869</v>
      </c>
      <c r="H521" t="s">
        <v>19</v>
      </c>
      <c r="I521" t="s">
        <v>1663</v>
      </c>
      <c r="J521" s="1">
        <v>45976</v>
      </c>
      <c r="L521">
        <v>2295</v>
      </c>
      <c r="M521">
        <v>2295</v>
      </c>
      <c r="N521">
        <v>66.86</v>
      </c>
      <c r="O521">
        <v>2228.14</v>
      </c>
      <c r="P521" t="s">
        <v>2823</v>
      </c>
      <c r="S521" t="s">
        <v>2549</v>
      </c>
    </row>
    <row r="522" spans="3:19" x14ac:dyDescent="0.45">
      <c r="C522" s="5">
        <f>Transformed_Data[[#This Row],[Amount]]/SUMIFS(Transformed_Data[Amount],Transformed_Data[Created],Transformed_Data[[#This Row],[Created]])</f>
        <v>0.15354637568199533</v>
      </c>
      <c r="D522" s="19" cm="1">
        <f t="array" ref="D522">IFERROR(_xlfn.XLOOKUP(Transformed_Data[[#This Row],[Created]],_xlfn._TRO_TRAILING('Fees by date'!$C$4:$C$1001),_xlfn._TRO_TRAILING('Fees by date'!$D$4:D$1001)),"")*Transformed_Data[[#This Row],[Stripe fee Allocation %]]</f>
        <v>-2.5304442712392832</v>
      </c>
      <c r="E522" s="20">
        <f>DATEVALUE(SUBSTITUTE(_xlfn.TEXTAFTER(Transformed_Data[[#This Row],[TabName]], " ", -3), " ", ", ", 2))</f>
        <v>45986</v>
      </c>
      <c r="F522" t="s">
        <v>1660</v>
      </c>
      <c r="G522" t="s">
        <v>1869</v>
      </c>
      <c r="H522" t="s">
        <v>19</v>
      </c>
      <c r="I522" t="s">
        <v>1664</v>
      </c>
      <c r="J522" s="1">
        <v>45978</v>
      </c>
      <c r="K522" t="s">
        <v>1665</v>
      </c>
      <c r="L522">
        <v>985</v>
      </c>
      <c r="M522">
        <v>985</v>
      </c>
      <c r="N522">
        <v>43.64</v>
      </c>
      <c r="O522">
        <v>941.36</v>
      </c>
      <c r="P522" t="s">
        <v>2563</v>
      </c>
      <c r="Q522" t="s">
        <v>2564</v>
      </c>
      <c r="R522" t="s">
        <v>2565</v>
      </c>
      <c r="S522" t="s">
        <v>2553</v>
      </c>
    </row>
    <row r="523" spans="3:19" x14ac:dyDescent="0.45">
      <c r="C523" s="5">
        <f>Transformed_Data[[#This Row],[Amount]]/SUMIFS(Transformed_Data[Amount],Transformed_Data[Created],Transformed_Data[[#This Row],[Created]])</f>
        <v>0.15354637568199533</v>
      </c>
      <c r="D523" s="19" cm="1">
        <f t="array" ref="D523">IFERROR(_xlfn.XLOOKUP(Transformed_Data[[#This Row],[Created]],_xlfn._TRO_TRAILING('Fees by date'!$C$4:$C$1001),_xlfn._TRO_TRAILING('Fees by date'!$D$4:D$1001)),"")*Transformed_Data[[#This Row],[Stripe fee Allocation %]]</f>
        <v>-2.5304442712392832</v>
      </c>
      <c r="E523" s="20">
        <f>DATEVALUE(SUBSTITUTE(_xlfn.TEXTAFTER(Transformed_Data[[#This Row],[TabName]], " ", -3), " ", ", ", 2))</f>
        <v>45986</v>
      </c>
      <c r="F523" t="s">
        <v>1660</v>
      </c>
      <c r="G523" t="s">
        <v>1869</v>
      </c>
      <c r="H523" t="s">
        <v>19</v>
      </c>
      <c r="I523" t="s">
        <v>1666</v>
      </c>
      <c r="J523" s="1">
        <v>45978</v>
      </c>
      <c r="K523" t="s">
        <v>1667</v>
      </c>
      <c r="L523">
        <v>985</v>
      </c>
      <c r="M523">
        <v>985</v>
      </c>
      <c r="N523">
        <v>43.64</v>
      </c>
      <c r="O523">
        <v>941.36</v>
      </c>
      <c r="P523" t="s">
        <v>2616</v>
      </c>
      <c r="Q523" t="s">
        <v>2617</v>
      </c>
      <c r="R523" t="s">
        <v>2618</v>
      </c>
      <c r="S523" t="s">
        <v>2226</v>
      </c>
    </row>
    <row r="524" spans="3:19" x14ac:dyDescent="0.45">
      <c r="C524" s="5">
        <f>Transformed_Data[[#This Row],[Amount]]/SUMIFS(Transformed_Data[Amount],Transformed_Data[Created],Transformed_Data[[#This Row],[Created]])</f>
        <v>0.35775526110678096</v>
      </c>
      <c r="D524" s="19" cm="1">
        <f t="array" ref="D524">IFERROR(_xlfn.XLOOKUP(Transformed_Data[[#This Row],[Created]],_xlfn._TRO_TRAILING('Fees by date'!$C$4:$C$1001),_xlfn._TRO_TRAILING('Fees by date'!$D$4:D$1001)),"")*Transformed_Data[[#This Row],[Stripe fee Allocation %]]</f>
        <v>-5.8958067030397503</v>
      </c>
      <c r="E524" s="20">
        <f>DATEVALUE(SUBSTITUTE(_xlfn.TEXTAFTER(Transformed_Data[[#This Row],[TabName]], " ", -3), " ", ", ", 2))</f>
        <v>45986</v>
      </c>
      <c r="F524" t="s">
        <v>1660</v>
      </c>
      <c r="G524" t="s">
        <v>1869</v>
      </c>
      <c r="H524" t="s">
        <v>19</v>
      </c>
      <c r="I524" t="s">
        <v>1668</v>
      </c>
      <c r="J524" s="1">
        <v>45978</v>
      </c>
      <c r="L524">
        <v>2295</v>
      </c>
      <c r="M524">
        <v>2295</v>
      </c>
      <c r="N524">
        <v>66.86</v>
      </c>
      <c r="O524">
        <v>2228.14</v>
      </c>
      <c r="P524" t="s">
        <v>2823</v>
      </c>
      <c r="S524" t="s">
        <v>2226</v>
      </c>
    </row>
    <row r="525" spans="3:19" x14ac:dyDescent="0.45">
      <c r="C525" s="5">
        <f>Transformed_Data[[#This Row],[Amount]]/SUMIFS(Transformed_Data[Amount],Transformed_Data[Created],Transformed_Data[[#This Row],[Created]])</f>
        <v>9.1971940763834761E-2</v>
      </c>
      <c r="D525" s="19" cm="1">
        <f t="array" ref="D525">IFERROR(_xlfn.XLOOKUP(Transformed_Data[[#This Row],[Created]],_xlfn._TRO_TRAILING('Fees by date'!$C$4:$C$1001),_xlfn._TRO_TRAILING('Fees by date'!$D$4:D$1001)),"")*Transformed_Data[[#This Row],[Stripe fee Allocation %]]</f>
        <v>-1.5156975837879969</v>
      </c>
      <c r="E525" s="20">
        <f>DATEVALUE(SUBSTITUTE(_xlfn.TEXTAFTER(Transformed_Data[[#This Row],[TabName]], " ", -3), " ", ", ", 2))</f>
        <v>45986</v>
      </c>
      <c r="F525" t="s">
        <v>1660</v>
      </c>
      <c r="G525" t="s">
        <v>1869</v>
      </c>
      <c r="H525" t="s">
        <v>19</v>
      </c>
      <c r="I525" t="s">
        <v>1669</v>
      </c>
      <c r="J525" s="1">
        <v>45978</v>
      </c>
      <c r="K525" t="s">
        <v>1670</v>
      </c>
      <c r="L525">
        <v>590</v>
      </c>
      <c r="M525">
        <v>590</v>
      </c>
      <c r="N525">
        <v>17.41</v>
      </c>
      <c r="O525">
        <v>572.59</v>
      </c>
      <c r="P525" t="s">
        <v>2520</v>
      </c>
      <c r="Q525" t="s">
        <v>2521</v>
      </c>
      <c r="R525" t="s">
        <v>2522</v>
      </c>
      <c r="S525" t="s">
        <v>2557</v>
      </c>
    </row>
    <row r="526" spans="3:19" x14ac:dyDescent="0.45">
      <c r="C526" s="5">
        <f>Transformed_Data[[#This Row],[Amount]]/SUMIFS(Transformed_Data[Amount],Transformed_Data[Created],Transformed_Data[[#This Row],[Created]])</f>
        <v>0.24318004676539362</v>
      </c>
      <c r="D526" s="19" cm="1">
        <f t="array" ref="D526">IFERROR(_xlfn.XLOOKUP(Transformed_Data[[#This Row],[Created]],_xlfn._TRO_TRAILING('Fees by date'!$C$4:$C$1001),_xlfn._TRO_TRAILING('Fees by date'!$D$4:D$1001)),"")*Transformed_Data[[#This Row],[Stripe fee Allocation %]]</f>
        <v>-4.0076071706936869</v>
      </c>
      <c r="E526" s="20">
        <f>DATEVALUE(SUBSTITUTE(_xlfn.TEXTAFTER(Transformed_Data[[#This Row],[TabName]], " ", -3), " ", ", ", 2))</f>
        <v>45986</v>
      </c>
      <c r="F526" t="s">
        <v>1660</v>
      </c>
      <c r="G526" t="s">
        <v>1869</v>
      </c>
      <c r="H526" t="s">
        <v>19</v>
      </c>
      <c r="I526" t="s">
        <v>1695</v>
      </c>
      <c r="J526" s="1">
        <v>45978</v>
      </c>
      <c r="K526" t="s">
        <v>1696</v>
      </c>
      <c r="L526">
        <v>1560</v>
      </c>
      <c r="M526">
        <v>1560</v>
      </c>
      <c r="N526">
        <v>5</v>
      </c>
      <c r="O526">
        <v>1555</v>
      </c>
      <c r="P526" t="s">
        <v>2497</v>
      </c>
      <c r="Q526" t="s">
        <v>2498</v>
      </c>
      <c r="R526" t="s">
        <v>2499</v>
      </c>
    </row>
    <row r="527" spans="3:19" x14ac:dyDescent="0.45">
      <c r="C527" s="5">
        <f>Transformed_Data[[#This Row],[Amount]]/SUMIFS(Transformed_Data[Amount],Transformed_Data[Created],Transformed_Data[[#This Row],[Created]])</f>
        <v>1</v>
      </c>
      <c r="D527" s="19" cm="1">
        <f t="array" ref="D527">IFERROR(_xlfn.XLOOKUP(Transformed_Data[[#This Row],[Created]],_xlfn._TRO_TRAILING('Fees by date'!$C$4:$C$1001),_xlfn._TRO_TRAILING('Fees by date'!$D$4:D$1001)),"")*Transformed_Data[[#This Row],[Stripe fee Allocation %]]</f>
        <v>-201.4</v>
      </c>
      <c r="E527" s="20">
        <f>DATEVALUE(SUBSTITUTE(_xlfn.TEXTAFTER(Transformed_Data[[#This Row],[TabName]], " ", -3), " ", ", ", 2))</f>
        <v>45986</v>
      </c>
      <c r="F527" t="s">
        <v>1660</v>
      </c>
      <c r="G527" t="s">
        <v>1869</v>
      </c>
      <c r="H527" t="s">
        <v>19</v>
      </c>
      <c r="I527" t="s">
        <v>1671</v>
      </c>
      <c r="J527" s="1">
        <v>45979</v>
      </c>
      <c r="K527" t="s">
        <v>1672</v>
      </c>
      <c r="L527">
        <v>50350</v>
      </c>
      <c r="M527">
        <v>50350</v>
      </c>
      <c r="N527">
        <v>1460.45</v>
      </c>
      <c r="O527">
        <v>48889.55</v>
      </c>
      <c r="P527" t="s">
        <v>2824</v>
      </c>
      <c r="Q527" t="s">
        <v>2825</v>
      </c>
      <c r="R527" t="s">
        <v>2826</v>
      </c>
      <c r="S527" t="s">
        <v>2457</v>
      </c>
    </row>
    <row r="528" spans="3:19" x14ac:dyDescent="0.45">
      <c r="C528" s="5">
        <f>Transformed_Data[[#This Row],[Amount]]/SUMIFS(Transformed_Data[Amount],Transformed_Data[Created],Transformed_Data[[#This Row],[Created]])</f>
        <v>2.877185290732723E-3</v>
      </c>
      <c r="D528" s="19" cm="1">
        <f t="array" ref="D528">IFERROR(_xlfn.XLOOKUP(Transformed_Data[[#This Row],[Created]],_xlfn._TRO_TRAILING('Fees by date'!$C$4:$C$1001),_xlfn._TRO_TRAILING('Fees by date'!$D$4:D$1001)),"")*Transformed_Data[[#This Row],[Stripe fee Allocation %]]</f>
        <v>-0.83999424562941849</v>
      </c>
      <c r="E528" s="20">
        <f>DATEVALUE(SUBSTITUTE(_xlfn.TEXTAFTER(Transformed_Data[[#This Row],[TabName]], " ", -3), " ", ", ", 2))</f>
        <v>45986</v>
      </c>
      <c r="F528" t="s">
        <v>1660</v>
      </c>
      <c r="G528" t="s">
        <v>1869</v>
      </c>
      <c r="H528" t="s">
        <v>19</v>
      </c>
      <c r="I528" t="s">
        <v>1673</v>
      </c>
      <c r="J528" s="1">
        <v>45980</v>
      </c>
      <c r="K528" t="s">
        <v>1674</v>
      </c>
      <c r="L528">
        <v>210</v>
      </c>
      <c r="M528">
        <v>210</v>
      </c>
      <c r="N528">
        <v>6.39</v>
      </c>
      <c r="O528">
        <v>203.61</v>
      </c>
      <c r="P528" t="s">
        <v>2322</v>
      </c>
      <c r="Q528" t="s">
        <v>2323</v>
      </c>
      <c r="R528" t="s">
        <v>2324</v>
      </c>
      <c r="S528" t="s">
        <v>2220</v>
      </c>
    </row>
    <row r="529" spans="3:19" x14ac:dyDescent="0.45">
      <c r="C529" s="5">
        <f>Transformed_Data[[#This Row],[Amount]]/SUMIFS(Transformed_Data[Amount],Transformed_Data[Created],Transformed_Data[[#This Row],[Created]])</f>
        <v>4.4527867594673094E-2</v>
      </c>
      <c r="D529" s="19" cm="1">
        <f t="array" ref="D529">IFERROR(_xlfn.XLOOKUP(Transformed_Data[[#This Row],[Created]],_xlfn._TRO_TRAILING('Fees by date'!$C$4:$C$1001),_xlfn._TRO_TRAILING('Fees by date'!$D$4:D$1001)),"")*Transformed_Data[[#This Row],[Stripe fee Allocation %]]</f>
        <v>-12.99991094426481</v>
      </c>
      <c r="E529" s="20">
        <f>DATEVALUE(SUBSTITUTE(_xlfn.TEXTAFTER(Transformed_Data[[#This Row],[TabName]], " ", -3), " ", ", ", 2))</f>
        <v>45986</v>
      </c>
      <c r="F529" t="s">
        <v>1660</v>
      </c>
      <c r="G529" t="s">
        <v>1869</v>
      </c>
      <c r="H529" t="s">
        <v>19</v>
      </c>
      <c r="I529" t="s">
        <v>1675</v>
      </c>
      <c r="J529" s="1">
        <v>45980</v>
      </c>
      <c r="K529" t="s">
        <v>1676</v>
      </c>
      <c r="L529">
        <v>3250</v>
      </c>
      <c r="M529">
        <v>3250</v>
      </c>
      <c r="N529">
        <v>94.55</v>
      </c>
      <c r="O529">
        <v>3155.45</v>
      </c>
      <c r="P529" t="s">
        <v>2194</v>
      </c>
      <c r="Q529" t="s">
        <v>2195</v>
      </c>
      <c r="R529" t="s">
        <v>2196</v>
      </c>
      <c r="S529" t="s">
        <v>2562</v>
      </c>
    </row>
    <row r="530" spans="3:19" x14ac:dyDescent="0.45">
      <c r="C530" s="5">
        <f>Transformed_Data[[#This Row],[Amount]]/SUMIFS(Transformed_Data[Amount],Transformed_Data[Created],Transformed_Data[[#This Row],[Created]])</f>
        <v>4.6308982298460021E-3</v>
      </c>
      <c r="D530" s="19" cm="1">
        <f t="array" ref="D530">IFERROR(_xlfn.XLOOKUP(Transformed_Data[[#This Row],[Created]],_xlfn._TRO_TRAILING('Fees by date'!$C$4:$C$1001),_xlfn._TRO_TRAILING('Fees by date'!$D$4:D$1001)),"")*Transformed_Data[[#This Row],[Stripe fee Allocation %]]</f>
        <v>-1.3519907382035403</v>
      </c>
      <c r="E530" s="20">
        <f>DATEVALUE(SUBSTITUTE(_xlfn.TEXTAFTER(Transformed_Data[[#This Row],[TabName]], " ", -3), " ", ", ", 2))</f>
        <v>45986</v>
      </c>
      <c r="F530" t="s">
        <v>1660</v>
      </c>
      <c r="G530" t="s">
        <v>1869</v>
      </c>
      <c r="H530" t="s">
        <v>19</v>
      </c>
      <c r="I530" t="s">
        <v>1677</v>
      </c>
      <c r="J530" s="1">
        <v>45980</v>
      </c>
      <c r="K530" t="s">
        <v>1678</v>
      </c>
      <c r="L530">
        <v>338</v>
      </c>
      <c r="M530">
        <v>338</v>
      </c>
      <c r="N530">
        <v>10.1</v>
      </c>
      <c r="O530">
        <v>327.9</v>
      </c>
      <c r="P530" t="s">
        <v>2514</v>
      </c>
      <c r="Q530" t="s">
        <v>2515</v>
      </c>
      <c r="R530" t="s">
        <v>2516</v>
      </c>
      <c r="S530" t="s">
        <v>2562</v>
      </c>
    </row>
    <row r="531" spans="3:19" x14ac:dyDescent="0.45">
      <c r="C531" s="5">
        <f>Transformed_Data[[#This Row],[Amount]]/SUMIFS(Transformed_Data[Amount],Transformed_Data[Created],Transformed_Data[[#This Row],[Created]])</f>
        <v>0.94796404888474817</v>
      </c>
      <c r="D531" s="19" cm="1">
        <f t="array" ref="D531">IFERROR(_xlfn.XLOOKUP(Transformed_Data[[#This Row],[Created]],_xlfn._TRO_TRAILING('Fees by date'!$C$4:$C$1001),_xlfn._TRO_TRAILING('Fees by date'!$D$4:D$1001)),"")*Transformed_Data[[#This Row],[Stripe fee Allocation %]]</f>
        <v>-276.75810407190221</v>
      </c>
      <c r="E531" s="20">
        <f>DATEVALUE(SUBSTITUTE(_xlfn.TEXTAFTER(Transformed_Data[[#This Row],[TabName]], " ", -3), " ", ", ", 2))</f>
        <v>45986</v>
      </c>
      <c r="F531" t="s">
        <v>1660</v>
      </c>
      <c r="G531" t="s">
        <v>1869</v>
      </c>
      <c r="H531" t="s">
        <v>19</v>
      </c>
      <c r="I531" t="s">
        <v>1697</v>
      </c>
      <c r="J531" s="1">
        <v>45980</v>
      </c>
      <c r="K531" t="s">
        <v>1698</v>
      </c>
      <c r="L531">
        <v>69190</v>
      </c>
      <c r="M531">
        <v>69190</v>
      </c>
      <c r="N531">
        <v>8</v>
      </c>
      <c r="O531">
        <v>69182</v>
      </c>
      <c r="P531" t="s">
        <v>2827</v>
      </c>
      <c r="Q531" t="s">
        <v>2828</v>
      </c>
      <c r="R531" t="s">
        <v>2829</v>
      </c>
    </row>
    <row r="532" spans="3:19" x14ac:dyDescent="0.45">
      <c r="C532" s="5">
        <f>Transformed_Data[[#This Row],[Amount]]/SUMIFS(Transformed_Data[Amount],Transformed_Data[Created],Transformed_Data[[#This Row],[Created]])</f>
        <v>6.1995907066329601E-3</v>
      </c>
      <c r="D532" s="19" cm="1">
        <f t="array" ref="D532">IFERROR(_xlfn.XLOOKUP(Transformed_Data[[#This Row],[Created]],_xlfn._TRO_TRAILING('Fees by date'!$C$4:$C$1001),_xlfn._TRO_TRAILING('Fees by date'!$D$4:D$1001)),"")*Transformed_Data[[#This Row],[Stripe fee Allocation %]]</f>
        <v>-2.0599999999999996</v>
      </c>
      <c r="E532" s="20">
        <f>DATEVALUE(SUBSTITUTE(_xlfn.TEXTAFTER(Transformed_Data[[#This Row],[TabName]], " ", -3), " ", ", ", 2))</f>
        <v>45986</v>
      </c>
      <c r="F532" t="s">
        <v>1660</v>
      </c>
      <c r="G532" t="s">
        <v>1869</v>
      </c>
      <c r="H532" t="s">
        <v>19</v>
      </c>
      <c r="I532" t="s">
        <v>1679</v>
      </c>
      <c r="J532" s="1">
        <v>45981</v>
      </c>
      <c r="K532" t="s">
        <v>1680</v>
      </c>
      <c r="L532">
        <v>515</v>
      </c>
      <c r="M532">
        <v>515</v>
      </c>
      <c r="N532">
        <v>22.96</v>
      </c>
      <c r="O532">
        <v>492.04</v>
      </c>
      <c r="P532" t="s">
        <v>2300</v>
      </c>
      <c r="Q532" t="s">
        <v>2301</v>
      </c>
      <c r="R532" t="s">
        <v>2302</v>
      </c>
      <c r="S532" t="s">
        <v>2566</v>
      </c>
    </row>
    <row r="533" spans="3:19" x14ac:dyDescent="0.45">
      <c r="C533" s="5">
        <f>Transformed_Data[[#This Row],[Amount]]/SUMIFS(Transformed_Data[Amount],Transformed_Data[Created],Transformed_Data[[#This Row],[Created]])</f>
        <v>0.51041290477910195</v>
      </c>
      <c r="D533" s="19" cm="1">
        <f t="array" ref="D533">IFERROR(_xlfn.XLOOKUP(Transformed_Data[[#This Row],[Created]],_xlfn._TRO_TRAILING('Fees by date'!$C$4:$C$1001),_xlfn._TRO_TRAILING('Fees by date'!$D$4:D$1001)),"")*Transformed_Data[[#This Row],[Stripe fee Allocation %]]</f>
        <v>-169.6</v>
      </c>
      <c r="E533" s="20">
        <f>DATEVALUE(SUBSTITUTE(_xlfn.TEXTAFTER(Transformed_Data[[#This Row],[TabName]], " ", -3), " ", ", ", 2))</f>
        <v>45986</v>
      </c>
      <c r="F533" t="s">
        <v>1660</v>
      </c>
      <c r="G533" t="s">
        <v>1869</v>
      </c>
      <c r="H533" t="s">
        <v>19</v>
      </c>
      <c r="I533" t="s">
        <v>1681</v>
      </c>
      <c r="J533" s="1">
        <v>45981</v>
      </c>
      <c r="K533" t="s">
        <v>1682</v>
      </c>
      <c r="L533">
        <v>42400</v>
      </c>
      <c r="M533">
        <v>42400</v>
      </c>
      <c r="N533">
        <v>1441.9</v>
      </c>
      <c r="O533">
        <v>40958.1</v>
      </c>
      <c r="P533" t="s">
        <v>2830</v>
      </c>
      <c r="Q533" t="s">
        <v>2831</v>
      </c>
      <c r="R533" t="s">
        <v>2832</v>
      </c>
      <c r="S533" t="s">
        <v>2569</v>
      </c>
    </row>
    <row r="534" spans="3:19" x14ac:dyDescent="0.45">
      <c r="C534" s="5">
        <f>Transformed_Data[[#This Row],[Amount]]/SUMIFS(Transformed_Data[Amount],Transformed_Data[Created],Transformed_Data[[#This Row],[Created]])</f>
        <v>4.2735042735042739E-3</v>
      </c>
      <c r="D534" s="19" cm="1">
        <f t="array" ref="D534">IFERROR(_xlfn.XLOOKUP(Transformed_Data[[#This Row],[Created]],_xlfn._TRO_TRAILING('Fees by date'!$C$4:$C$1001),_xlfn._TRO_TRAILING('Fees by date'!$D$4:D$1001)),"")*Transformed_Data[[#This Row],[Stripe fee Allocation %]]</f>
        <v>-1.42</v>
      </c>
      <c r="E534" s="20">
        <f>DATEVALUE(SUBSTITUTE(_xlfn.TEXTAFTER(Transformed_Data[[#This Row],[TabName]], " ", -3), " ", ", ", 2))</f>
        <v>45986</v>
      </c>
      <c r="F534" t="s">
        <v>1660</v>
      </c>
      <c r="G534" t="s">
        <v>1869</v>
      </c>
      <c r="H534" t="s">
        <v>19</v>
      </c>
      <c r="I534" t="s">
        <v>1683</v>
      </c>
      <c r="J534" s="1">
        <v>45981</v>
      </c>
      <c r="K534" t="s">
        <v>1684</v>
      </c>
      <c r="L534">
        <v>355</v>
      </c>
      <c r="M534">
        <v>355</v>
      </c>
      <c r="N534">
        <v>10.6</v>
      </c>
      <c r="O534">
        <v>344.4</v>
      </c>
      <c r="P534" t="s">
        <v>2504</v>
      </c>
      <c r="Q534" t="s">
        <v>2505</v>
      </c>
      <c r="R534" t="s">
        <v>2658</v>
      </c>
      <c r="S534" t="s">
        <v>2573</v>
      </c>
    </row>
    <row r="535" spans="3:19" x14ac:dyDescent="0.45">
      <c r="C535" s="5">
        <f>Transformed_Data[[#This Row],[Amount]]/SUMIFS(Transformed_Data[Amount],Transformed_Data[Created],Transformed_Data[[#This Row],[Created]])</f>
        <v>0.18057060310581438</v>
      </c>
      <c r="D535" s="19" cm="1">
        <f t="array" ref="D535">IFERROR(_xlfn.XLOOKUP(Transformed_Data[[#This Row],[Created]],_xlfn._TRO_TRAILING('Fees by date'!$C$4:$C$1001),_xlfn._TRO_TRAILING('Fees by date'!$D$4:D$1001)),"")*Transformed_Data[[#This Row],[Stripe fee Allocation %]]</f>
        <v>-60</v>
      </c>
      <c r="E535" s="20">
        <f>DATEVALUE(SUBSTITUTE(_xlfn.TEXTAFTER(Transformed_Data[[#This Row],[TabName]], " ", -3), " ", ", ", 2))</f>
        <v>45986</v>
      </c>
      <c r="F535" t="s">
        <v>1660</v>
      </c>
      <c r="G535" t="s">
        <v>1869</v>
      </c>
      <c r="H535" t="s">
        <v>19</v>
      </c>
      <c r="I535" t="s">
        <v>1685</v>
      </c>
      <c r="J535" s="1">
        <v>45981</v>
      </c>
      <c r="K535" t="s">
        <v>1686</v>
      </c>
      <c r="L535">
        <v>15000</v>
      </c>
      <c r="M535">
        <v>15000</v>
      </c>
      <c r="N535">
        <v>435.3</v>
      </c>
      <c r="O535">
        <v>14564.7</v>
      </c>
      <c r="P535" t="s">
        <v>2341</v>
      </c>
      <c r="Q535" t="s">
        <v>2342</v>
      </c>
      <c r="R535" t="s">
        <v>2343</v>
      </c>
      <c r="S535" t="s">
        <v>2574</v>
      </c>
    </row>
    <row r="536" spans="3:19" x14ac:dyDescent="0.45">
      <c r="C536" s="5">
        <f>Transformed_Data[[#This Row],[Amount]]/SUMIFS(Transformed_Data[Amount],Transformed_Data[Created],Transformed_Data[[#This Row],[Created]])</f>
        <v>6.0190201035271458E-2</v>
      </c>
      <c r="D536" s="19" cm="1">
        <f t="array" ref="D536">IFERROR(_xlfn.XLOOKUP(Transformed_Data[[#This Row],[Created]],_xlfn._TRO_TRAILING('Fees by date'!$C$4:$C$1001),_xlfn._TRO_TRAILING('Fees by date'!$D$4:D$1001)),"")*Transformed_Data[[#This Row],[Stripe fee Allocation %]]</f>
        <v>-20</v>
      </c>
      <c r="E536" s="20">
        <f>DATEVALUE(SUBSTITUTE(_xlfn.TEXTAFTER(Transformed_Data[[#This Row],[TabName]], " ", -3), " ", ", ", 2))</f>
        <v>45986</v>
      </c>
      <c r="F536" t="s">
        <v>1660</v>
      </c>
      <c r="G536" t="s">
        <v>1869</v>
      </c>
      <c r="H536" t="s">
        <v>19</v>
      </c>
      <c r="I536" t="s">
        <v>1687</v>
      </c>
      <c r="J536" s="1">
        <v>45981</v>
      </c>
      <c r="K536" t="s">
        <v>1688</v>
      </c>
      <c r="L536">
        <v>5000</v>
      </c>
      <c r="M536">
        <v>5000</v>
      </c>
      <c r="N536">
        <v>145.30000000000001</v>
      </c>
      <c r="O536">
        <v>4854.7</v>
      </c>
      <c r="P536" t="s">
        <v>2341</v>
      </c>
      <c r="Q536" t="s">
        <v>2342</v>
      </c>
      <c r="R536" t="s">
        <v>2343</v>
      </c>
      <c r="S536" t="s">
        <v>2576</v>
      </c>
    </row>
    <row r="537" spans="3:19" x14ac:dyDescent="0.45">
      <c r="C537" s="5">
        <f>Transformed_Data[[#This Row],[Amount]]/SUMIFS(Transformed_Data[Amount],Transformed_Data[Created],Transformed_Data[[#This Row],[Created]])</f>
        <v>0.20705429156133381</v>
      </c>
      <c r="D537" s="19" cm="1">
        <f t="array" ref="D537">IFERROR(_xlfn.XLOOKUP(Transformed_Data[[#This Row],[Created]],_xlfn._TRO_TRAILING('Fees by date'!$C$4:$C$1001),_xlfn._TRO_TRAILING('Fees by date'!$D$4:D$1001)),"")*Transformed_Data[[#This Row],[Stripe fee Allocation %]]</f>
        <v>-68.8</v>
      </c>
      <c r="E537" s="20">
        <f>DATEVALUE(SUBSTITUTE(_xlfn.TEXTAFTER(Transformed_Data[[#This Row],[TabName]], " ", -3), " ", ", ", 2))</f>
        <v>45986</v>
      </c>
      <c r="F537" t="s">
        <v>1660</v>
      </c>
      <c r="G537" t="s">
        <v>1869</v>
      </c>
      <c r="H537" t="s">
        <v>19</v>
      </c>
      <c r="I537" t="s">
        <v>1689</v>
      </c>
      <c r="J537" s="1">
        <v>45981</v>
      </c>
      <c r="K537" t="s">
        <v>1690</v>
      </c>
      <c r="L537">
        <v>17200</v>
      </c>
      <c r="M537">
        <v>17200</v>
      </c>
      <c r="N537">
        <v>757.1</v>
      </c>
      <c r="O537">
        <v>16442.900000000001</v>
      </c>
      <c r="P537" t="s">
        <v>2833</v>
      </c>
      <c r="Q537" t="s">
        <v>2834</v>
      </c>
      <c r="R537" t="s">
        <v>2835</v>
      </c>
      <c r="S537" t="s">
        <v>1921</v>
      </c>
    </row>
    <row r="538" spans="3:19" x14ac:dyDescent="0.45">
      <c r="C538" s="5">
        <f>Transformed_Data[[#This Row],[Amount]]/SUMIFS(Transformed_Data[Amount],Transformed_Data[Created],Transformed_Data[[#This Row],[Created]])</f>
        <v>3.1298904538341159E-2</v>
      </c>
      <c r="D538" s="19" cm="1">
        <f t="array" ref="D538">IFERROR(_xlfn.XLOOKUP(Transformed_Data[[#This Row],[Created]],_xlfn._TRO_TRAILING('Fees by date'!$C$4:$C$1001),_xlfn._TRO_TRAILING('Fees by date'!$D$4:D$1001)),"")*Transformed_Data[[#This Row],[Stripe fee Allocation %]]</f>
        <v>-10.399999999999999</v>
      </c>
      <c r="E538" s="20">
        <f>DATEVALUE(SUBSTITUTE(_xlfn.TEXTAFTER(Transformed_Data[[#This Row],[TabName]], " ", -3), " ", ", ", 2))</f>
        <v>45986</v>
      </c>
      <c r="F538" t="s">
        <v>1660</v>
      </c>
      <c r="G538" t="s">
        <v>1869</v>
      </c>
      <c r="H538" t="s">
        <v>19</v>
      </c>
      <c r="I538" t="s">
        <v>1691</v>
      </c>
      <c r="J538" s="1">
        <v>45981</v>
      </c>
      <c r="K538" t="s">
        <v>1692</v>
      </c>
      <c r="L538">
        <v>2600</v>
      </c>
      <c r="M538">
        <v>2600</v>
      </c>
      <c r="N538">
        <v>75.7</v>
      </c>
      <c r="O538">
        <v>2524.3000000000002</v>
      </c>
      <c r="P538" t="s">
        <v>2836</v>
      </c>
      <c r="Q538" t="s">
        <v>2837</v>
      </c>
      <c r="R538" t="s">
        <v>2838</v>
      </c>
      <c r="S538" t="s">
        <v>2201</v>
      </c>
    </row>
    <row r="539" spans="3:19" x14ac:dyDescent="0.45">
      <c r="C539" s="5">
        <f>Transformed_Data[[#This Row],[Amount]]/SUMIFS(Transformed_Data[Amount],Transformed_Data[Created],Transformed_Data[[#This Row],[Created]])</f>
        <v>7.5733669927421903E-3</v>
      </c>
      <c r="D539" s="19" cm="1">
        <f t="array" ref="D539">IFERROR(_xlfn.XLOOKUP(Transformed_Data[[#This Row],[Created]],_xlfn._TRO_TRAILING('Fees by date'!$C$4:$C$1001),_xlfn._TRO_TRAILING('Fees by date'!$D$4:D$1001)),"")*Transformed_Data[[#This Row],[Stripe fee Allocation %]]</f>
        <v>-2.4</v>
      </c>
      <c r="E539" s="20">
        <f>DATEVALUE(SUBSTITUTE(_xlfn.TEXTAFTER(Transformed_Data[[#This Row],[TabName]], " ", -3), " ", ", ", 2))</f>
        <v>45986</v>
      </c>
      <c r="F539" t="s">
        <v>1660</v>
      </c>
      <c r="G539" t="s">
        <v>1869</v>
      </c>
      <c r="H539" t="s">
        <v>19</v>
      </c>
      <c r="I539" t="s">
        <v>1693</v>
      </c>
      <c r="J539" s="1">
        <v>45982</v>
      </c>
      <c r="K539" t="s">
        <v>1694</v>
      </c>
      <c r="L539">
        <v>600</v>
      </c>
      <c r="M539">
        <v>600</v>
      </c>
      <c r="N539">
        <v>17.7</v>
      </c>
      <c r="O539">
        <v>582.29999999999995</v>
      </c>
      <c r="P539" t="s">
        <v>2283</v>
      </c>
      <c r="Q539" t="s">
        <v>2284</v>
      </c>
      <c r="R539" t="s">
        <v>2285</v>
      </c>
      <c r="S539" t="s">
        <v>2450</v>
      </c>
    </row>
    <row r="540" spans="3:19" x14ac:dyDescent="0.45">
      <c r="C540" s="5">
        <f>Transformed_Data[[#This Row],[Amount]]/SUMIFS(Transformed_Data[Amount],Transformed_Data[Created],Transformed_Data[[#This Row],[Created]])</f>
        <v>0.99242663300725786</v>
      </c>
      <c r="D540" s="19" cm="1">
        <f t="array" ref="D540">IFERROR(_xlfn.XLOOKUP(Transformed_Data[[#This Row],[Created]],_xlfn._TRO_TRAILING('Fees by date'!$C$4:$C$1001),_xlfn._TRO_TRAILING('Fees by date'!$D$4:D$1001)),"")*Transformed_Data[[#This Row],[Stripe fee Allocation %]]</f>
        <v>-314.5</v>
      </c>
      <c r="E540" s="20">
        <f>DATEVALUE(SUBSTITUTE(_xlfn.TEXTAFTER(Transformed_Data[[#This Row],[TabName]], " ", -3), " ", ", ", 2))</f>
        <v>45986</v>
      </c>
      <c r="F540" t="s">
        <v>1660</v>
      </c>
      <c r="G540" t="s">
        <v>1869</v>
      </c>
      <c r="H540" t="s">
        <v>19</v>
      </c>
      <c r="I540" t="s">
        <v>1699</v>
      </c>
      <c r="J540" s="1">
        <v>45982</v>
      </c>
      <c r="K540" t="s">
        <v>1700</v>
      </c>
      <c r="L540">
        <v>78625</v>
      </c>
      <c r="M540">
        <v>78625</v>
      </c>
      <c r="N540">
        <v>8</v>
      </c>
      <c r="O540">
        <v>78617</v>
      </c>
      <c r="P540" t="s">
        <v>2839</v>
      </c>
      <c r="Q540" t="s">
        <v>2840</v>
      </c>
      <c r="R540" t="s">
        <v>2841</v>
      </c>
    </row>
    <row r="541" spans="3:19" x14ac:dyDescent="0.45">
      <c r="C541" s="5">
        <f>Transformed_Data[[#This Row],[Amount]]/SUMIFS(Transformed_Data[Amount],Transformed_Data[Created],Transformed_Data[[#This Row],[Created]])</f>
        <v>1</v>
      </c>
      <c r="D541" s="19" cm="1">
        <f t="array" ref="D541">IFERROR(_xlfn.XLOOKUP(Transformed_Data[[#This Row],[Created]],_xlfn._TRO_TRAILING('Fees by date'!$C$4:$C$1001),_xlfn._TRO_TRAILING('Fees by date'!$D$4:D$1001)),"")*Transformed_Data[[#This Row],[Stripe fee Allocation %]]</f>
        <v>-6.4</v>
      </c>
      <c r="E541" s="20">
        <f>DATEVALUE(SUBSTITUTE(_xlfn.TEXTAFTER(Transformed_Data[[#This Row],[TabName]], " ", -3), " ", ", ", 2))</f>
        <v>45993</v>
      </c>
      <c r="F541" t="s">
        <v>1446</v>
      </c>
      <c r="G541" t="s">
        <v>1859</v>
      </c>
      <c r="H541" t="s">
        <v>19</v>
      </c>
      <c r="I541" t="s">
        <v>1614</v>
      </c>
      <c r="J541" s="1">
        <v>45985</v>
      </c>
      <c r="K541" t="s">
        <v>1615</v>
      </c>
      <c r="L541">
        <v>1600</v>
      </c>
      <c r="M541">
        <v>1600</v>
      </c>
      <c r="N541">
        <v>46.7</v>
      </c>
      <c r="O541">
        <v>1553.3</v>
      </c>
      <c r="P541" t="s">
        <v>2604</v>
      </c>
      <c r="Q541" t="s">
        <v>2605</v>
      </c>
      <c r="R541" t="s">
        <v>2606</v>
      </c>
      <c r="S541" t="s">
        <v>2607</v>
      </c>
    </row>
    <row r="542" spans="3:19" x14ac:dyDescent="0.45">
      <c r="C542" s="21">
        <f>Transformed_Data[[#This Row],[Amount]]/SUMIFS(Transformed_Data[Amount],Transformed_Data[Created],Transformed_Data[[#This Row],[Created]])</f>
        <v>5.3598542362587306E-2</v>
      </c>
      <c r="D542" s="19" cm="1">
        <f t="array" ref="D542">IFERROR(_xlfn.XLOOKUP(Transformed_Data[[#This Row],[Created]],_xlfn._TRO_TRAILING('Fees by date'!$C$4:$C$1001),_xlfn._TRO_TRAILING('Fees by date'!$D$4:D$1001)),"")*Transformed_Data[[#This Row],[Stripe fee Allocation %]]</f>
        <v>-6.5679653811114482</v>
      </c>
      <c r="E542" s="20">
        <f>DATEVALUE(SUBSTITUTE(_xlfn.TEXTAFTER(Transformed_Data[[#This Row],[TabName]], " ", -3), " ", ", ", 2))</f>
        <v>45993</v>
      </c>
      <c r="F542" t="s">
        <v>1446</v>
      </c>
      <c r="G542" t="s">
        <v>1859</v>
      </c>
      <c r="H542" t="s">
        <v>19</v>
      </c>
      <c r="I542" t="s">
        <v>1616</v>
      </c>
      <c r="J542" s="1">
        <v>45986</v>
      </c>
      <c r="K542" t="s">
        <v>1617</v>
      </c>
      <c r="L542">
        <v>1765</v>
      </c>
      <c r="M542">
        <v>1765</v>
      </c>
      <c r="N542">
        <v>51.49</v>
      </c>
      <c r="O542">
        <v>1713.51</v>
      </c>
      <c r="P542" t="s">
        <v>1952</v>
      </c>
      <c r="Q542" t="s">
        <v>1953</v>
      </c>
      <c r="R542" t="s">
        <v>1954</v>
      </c>
      <c r="S542" t="s">
        <v>1985</v>
      </c>
    </row>
    <row r="543" spans="3:19" x14ac:dyDescent="0.45">
      <c r="C543" s="21">
        <f>Transformed_Data[[#This Row],[Amount]]/SUMIFS(Transformed_Data[Amount],Transformed_Data[Created],Transformed_Data[[#This Row],[Created]])</f>
        <v>2.6116003644093531E-2</v>
      </c>
      <c r="D543" s="19" cm="1">
        <f t="array" ref="D543">IFERROR(_xlfn.XLOOKUP(Transformed_Data[[#This Row],[Created]],_xlfn._TRO_TRAILING('Fees by date'!$C$4:$C$1001),_xlfn._TRO_TRAILING('Fees by date'!$D$4:D$1001)),"")*Transformed_Data[[#This Row],[Stripe fee Allocation %]]</f>
        <v>-3.2002550865472212</v>
      </c>
      <c r="E543" s="20">
        <f>DATEVALUE(SUBSTITUTE(_xlfn.TEXTAFTER(Transformed_Data[[#This Row],[TabName]], " ", -3), " ", ", ", 2))</f>
        <v>45993</v>
      </c>
      <c r="F543" t="s">
        <v>1446</v>
      </c>
      <c r="G543" t="s">
        <v>1859</v>
      </c>
      <c r="H543" t="s">
        <v>19</v>
      </c>
      <c r="I543" t="s">
        <v>1618</v>
      </c>
      <c r="J543" s="1">
        <v>45986</v>
      </c>
      <c r="K543" t="s">
        <v>1619</v>
      </c>
      <c r="L543">
        <v>860</v>
      </c>
      <c r="M543">
        <v>860</v>
      </c>
      <c r="N543">
        <v>25.24</v>
      </c>
      <c r="O543">
        <v>834.76</v>
      </c>
      <c r="P543" t="s">
        <v>2517</v>
      </c>
      <c r="Q543" t="s">
        <v>2518</v>
      </c>
      <c r="R543" t="s">
        <v>2519</v>
      </c>
      <c r="S543" t="s">
        <v>2842</v>
      </c>
    </row>
    <row r="544" spans="3:19" x14ac:dyDescent="0.45">
      <c r="C544" s="5">
        <f>Transformed_Data[[#This Row],[Amount]]/SUMIFS(Transformed_Data[Amount],Transformed_Data[Created],Transformed_Data[[#This Row],[Created]])</f>
        <v>6.9693288794412389E-2</v>
      </c>
      <c r="D544" s="19" cm="1">
        <f t="array" ref="D544">IFERROR(_xlfn.XLOOKUP(Transformed_Data[[#This Row],[Created]],_xlfn._TRO_TRAILING('Fees by date'!$C$4:$C$1001),_xlfn._TRO_TRAILING('Fees by date'!$D$4:D$1001)),"")*Transformed_Data[[#This Row],[Stripe fee Allocation %]]</f>
        <v>-8.5402156088672943</v>
      </c>
      <c r="E544" s="20">
        <f>DATEVALUE(SUBSTITUTE(_xlfn.TEXTAFTER(Transformed_Data[[#This Row],[TabName]], " ", -3), " ", ", ", 2))</f>
        <v>45993</v>
      </c>
      <c r="F544" t="s">
        <v>1446</v>
      </c>
      <c r="G544" t="s">
        <v>1859</v>
      </c>
      <c r="H544" t="s">
        <v>19</v>
      </c>
      <c r="I544" t="s">
        <v>1620</v>
      </c>
      <c r="J544" s="1">
        <v>45986</v>
      </c>
      <c r="L544">
        <v>2295</v>
      </c>
      <c r="M544">
        <v>2295</v>
      </c>
      <c r="N544">
        <v>66.86</v>
      </c>
      <c r="O544">
        <v>2228.14</v>
      </c>
      <c r="P544" t="s">
        <v>2843</v>
      </c>
    </row>
    <row r="545" spans="3:19" x14ac:dyDescent="0.45">
      <c r="C545" s="5">
        <f>Transformed_Data[[#This Row],[Amount]]/SUMIFS(Transformed_Data[Amount],Transformed_Data[Created],Transformed_Data[[#This Row],[Created]])</f>
        <v>0.67112055876100818</v>
      </c>
      <c r="D545" s="19" cm="1">
        <f t="array" ref="D545">IFERROR(_xlfn.XLOOKUP(Transformed_Data[[#This Row],[Created]],_xlfn._TRO_TRAILING('Fees by date'!$C$4:$C$1001),_xlfn._TRO_TRAILING('Fees by date'!$D$4:D$1001)),"")*Transformed_Data[[#This Row],[Stripe fee Allocation %]]</f>
        <v>-82.239113270573938</v>
      </c>
      <c r="E545" s="20">
        <f>DATEVALUE(SUBSTITUTE(_xlfn.TEXTAFTER(Transformed_Data[[#This Row],[TabName]], " ", -3), " ", ", ", 2))</f>
        <v>45993</v>
      </c>
      <c r="F545" t="s">
        <v>1446</v>
      </c>
      <c r="G545" t="s">
        <v>1859</v>
      </c>
      <c r="H545" t="s">
        <v>19</v>
      </c>
      <c r="I545" t="s">
        <v>1621</v>
      </c>
      <c r="J545" s="1">
        <v>45986</v>
      </c>
      <c r="K545" t="s">
        <v>1622</v>
      </c>
      <c r="L545">
        <v>22100</v>
      </c>
      <c r="M545">
        <v>22100</v>
      </c>
      <c r="N545">
        <v>641.20000000000005</v>
      </c>
      <c r="O545">
        <v>21458.799999999999</v>
      </c>
      <c r="P545" t="s">
        <v>2824</v>
      </c>
      <c r="Q545" t="s">
        <v>2825</v>
      </c>
      <c r="R545" t="s">
        <v>2826</v>
      </c>
      <c r="S545" t="s">
        <v>2844</v>
      </c>
    </row>
    <row r="546" spans="3:19" x14ac:dyDescent="0.45">
      <c r="C546" s="5">
        <f>Transformed_Data[[#This Row],[Amount]]/SUMIFS(Transformed_Data[Amount],Transformed_Data[Created],Transformed_Data[[#This Row],[Created]])</f>
        <v>4.2514424536896446E-2</v>
      </c>
      <c r="D546" s="19" cm="1">
        <f t="array" ref="D546">IFERROR(_xlfn.XLOOKUP(Transformed_Data[[#This Row],[Created]],_xlfn._TRO_TRAILING('Fees by date'!$C$4:$C$1001),_xlfn._TRO_TRAILING('Fees by date'!$D$4:D$1001)),"")*Transformed_Data[[#This Row],[Stripe fee Allocation %]]</f>
        <v>-5.2097175827512903</v>
      </c>
      <c r="E546" s="20">
        <f>DATEVALUE(SUBSTITUTE(_xlfn.TEXTAFTER(Transformed_Data[[#This Row],[TabName]], " ", -3), " ", ", ", 2))</f>
        <v>45993</v>
      </c>
      <c r="F546" t="s">
        <v>1446</v>
      </c>
      <c r="G546" t="s">
        <v>1859</v>
      </c>
      <c r="H546" t="s">
        <v>19</v>
      </c>
      <c r="I546" t="s">
        <v>1623</v>
      </c>
      <c r="J546" s="1">
        <v>45986</v>
      </c>
      <c r="K546" t="s">
        <v>1624</v>
      </c>
      <c r="L546">
        <v>1400</v>
      </c>
      <c r="M546">
        <v>1400</v>
      </c>
      <c r="N546">
        <v>40.9</v>
      </c>
      <c r="O546">
        <v>1359.1</v>
      </c>
      <c r="P546" t="s">
        <v>2194</v>
      </c>
      <c r="Q546" t="s">
        <v>2195</v>
      </c>
      <c r="R546" t="s">
        <v>2196</v>
      </c>
      <c r="S546" t="s">
        <v>2197</v>
      </c>
    </row>
    <row r="547" spans="3:19" x14ac:dyDescent="0.45">
      <c r="C547" s="5">
        <f>Transformed_Data[[#This Row],[Amount]]/SUMIFS(Transformed_Data[Amount],Transformed_Data[Created],Transformed_Data[[#This Row],[Created]])</f>
        <v>0.13695718190100212</v>
      </c>
      <c r="D547" s="19" cm="1">
        <f t="array" ref="D547">IFERROR(_xlfn.XLOOKUP(Transformed_Data[[#This Row],[Created]],_xlfn._TRO_TRAILING('Fees by date'!$C$4:$C$1001),_xlfn._TRO_TRAILING('Fees by date'!$D$4:D$1001)),"")*Transformed_Data[[#This Row],[Stripe fee Allocation %]]</f>
        <v>-16.782733070148797</v>
      </c>
      <c r="E547" s="20">
        <f>DATEVALUE(SUBSTITUTE(_xlfn.TEXTAFTER(Transformed_Data[[#This Row],[TabName]], " ", -3), " ", ", ", 2))</f>
        <v>45993</v>
      </c>
      <c r="F547" t="s">
        <v>1446</v>
      </c>
      <c r="G547" t="s">
        <v>1859</v>
      </c>
      <c r="H547" t="s">
        <v>19</v>
      </c>
      <c r="I547" t="s">
        <v>1625</v>
      </c>
      <c r="J547" s="1">
        <v>45986</v>
      </c>
      <c r="K547" t="s">
        <v>1626</v>
      </c>
      <c r="L547">
        <v>4510</v>
      </c>
      <c r="M547">
        <v>4510</v>
      </c>
      <c r="N547">
        <v>198.74</v>
      </c>
      <c r="O547">
        <v>4311.26</v>
      </c>
      <c r="P547" t="s">
        <v>2559</v>
      </c>
      <c r="Q547" t="s">
        <v>2560</v>
      </c>
      <c r="R547" t="s">
        <v>2561</v>
      </c>
      <c r="S547" t="s">
        <v>2562</v>
      </c>
    </row>
    <row r="548" spans="3:19" x14ac:dyDescent="0.45">
      <c r="C548" s="5">
        <f>Transformed_Data[[#This Row],[Amount]]/SUMIFS(Transformed_Data[Amount],Transformed_Data[Created],Transformed_Data[[#This Row],[Created]])</f>
        <v>6.2656159907745534E-2</v>
      </c>
      <c r="D548" s="19" cm="1">
        <f t="array" ref="D548">IFERROR(_xlfn.XLOOKUP(Transformed_Data[[#This Row],[Created]],_xlfn._TRO_TRAILING('Fees by date'!$C$4:$C$1001),_xlfn._TRO_TRAILING('Fees by date'!$D$4:D$1001)),"")*Transformed_Data[[#This Row],[Stripe fee Allocation %]]</f>
        <v>-1.3038746876801846</v>
      </c>
      <c r="E548" s="20">
        <f>DATEVALUE(SUBSTITUTE(_xlfn.TEXTAFTER(Transformed_Data[[#This Row],[TabName]], " ", -3), " ", ", ", 2))</f>
        <v>45993</v>
      </c>
      <c r="F548" t="s">
        <v>1446</v>
      </c>
      <c r="G548" t="s">
        <v>1859</v>
      </c>
      <c r="H548" t="s">
        <v>19</v>
      </c>
      <c r="I548" t="s">
        <v>1627</v>
      </c>
      <c r="J548" s="1">
        <v>45987</v>
      </c>
      <c r="K548" t="s">
        <v>1628</v>
      </c>
      <c r="L548">
        <v>326</v>
      </c>
      <c r="M548">
        <v>326</v>
      </c>
      <c r="N548">
        <v>9.75</v>
      </c>
      <c r="O548">
        <v>316.25</v>
      </c>
      <c r="P548" t="s">
        <v>2646</v>
      </c>
      <c r="Q548" t="s">
        <v>2647</v>
      </c>
      <c r="R548" t="s">
        <v>2648</v>
      </c>
      <c r="S548" t="s">
        <v>2649</v>
      </c>
    </row>
    <row r="549" spans="3:19" x14ac:dyDescent="0.45">
      <c r="C549" s="21">
        <f>Transformed_Data[[#This Row],[Amount]]/SUMIFS(Transformed_Data[Amount],Transformed_Data[Created],Transformed_Data[[#This Row],[Created]])</f>
        <v>0.14703055929271575</v>
      </c>
      <c r="D549" s="19" cm="1">
        <f t="array" ref="D549">IFERROR(_xlfn.XLOOKUP(Transformed_Data[[#This Row],[Created]],_xlfn._TRO_TRAILING('Fees by date'!$C$4:$C$1001),_xlfn._TRO_TRAILING('Fees by date'!$D$4:D$1001)),"")*Transformed_Data[[#This Row],[Stripe fee Allocation %]]</f>
        <v>-3.0597059388814145</v>
      </c>
      <c r="E549" s="20">
        <f>DATEVALUE(SUBSTITUTE(_xlfn.TEXTAFTER(Transformed_Data[[#This Row],[TabName]], " ", -3), " ", ", ", 2))</f>
        <v>45993</v>
      </c>
      <c r="F549" t="s">
        <v>1446</v>
      </c>
      <c r="G549" t="s">
        <v>1859</v>
      </c>
      <c r="H549" t="s">
        <v>19</v>
      </c>
      <c r="I549" t="s">
        <v>1629</v>
      </c>
      <c r="J549" s="1">
        <v>45987</v>
      </c>
      <c r="K549" t="s">
        <v>1630</v>
      </c>
      <c r="L549">
        <v>765</v>
      </c>
      <c r="M549">
        <v>765</v>
      </c>
      <c r="N549">
        <v>22.49</v>
      </c>
      <c r="O549">
        <v>742.51</v>
      </c>
      <c r="P549" t="s">
        <v>2588</v>
      </c>
      <c r="Q549" t="s">
        <v>2589</v>
      </c>
      <c r="R549" t="s">
        <v>2590</v>
      </c>
      <c r="S549" t="s">
        <v>2591</v>
      </c>
    </row>
    <row r="550" spans="3:19" x14ac:dyDescent="0.45">
      <c r="C550" s="5">
        <f>Transformed_Data[[#This Row],[Amount]]/SUMIFS(Transformed_Data[Amount],Transformed_Data[Created],Transformed_Data[[#This Row],[Created]])</f>
        <v>0.79031328079953878</v>
      </c>
      <c r="D550" s="19" cm="1">
        <f t="array" ref="D550">IFERROR(_xlfn.XLOOKUP(Transformed_Data[[#This Row],[Created]],_xlfn._TRO_TRAILING('Fees by date'!$C$4:$C$1001),_xlfn._TRO_TRAILING('Fees by date'!$D$4:D$1001)),"")*Transformed_Data[[#This Row],[Stripe fee Allocation %]]</f>
        <v>-16.446419373438403</v>
      </c>
      <c r="E550" s="20">
        <f>DATEVALUE(SUBSTITUTE(_xlfn.TEXTAFTER(Transformed_Data[[#This Row],[TabName]], " ", -3), " ", ", ", 2))</f>
        <v>45993</v>
      </c>
      <c r="F550" t="s">
        <v>1446</v>
      </c>
      <c r="G550" t="s">
        <v>1859</v>
      </c>
      <c r="H550" t="s">
        <v>19</v>
      </c>
      <c r="I550" t="s">
        <v>1631</v>
      </c>
      <c r="J550" s="1">
        <v>45987</v>
      </c>
      <c r="K550" t="s">
        <v>1632</v>
      </c>
      <c r="L550">
        <v>4112</v>
      </c>
      <c r="M550">
        <v>4112</v>
      </c>
      <c r="N550">
        <v>119.55</v>
      </c>
      <c r="O550">
        <v>3992.45</v>
      </c>
      <c r="P550" t="s">
        <v>2510</v>
      </c>
      <c r="Q550" t="s">
        <v>2511</v>
      </c>
      <c r="R550" t="s">
        <v>2531</v>
      </c>
      <c r="S550" t="s">
        <v>2845</v>
      </c>
    </row>
    <row r="551" spans="3:19" x14ac:dyDescent="0.45">
      <c r="C551" s="5">
        <f>Transformed_Data[[#This Row],[Amount]]/SUMIFS(Transformed_Data[Amount],Transformed_Data[Created],Transformed_Data[[#This Row],[Created]])</f>
        <v>0.97329545454545452</v>
      </c>
      <c r="D551" s="19" cm="1">
        <f t="array" ref="D551">IFERROR(_xlfn.XLOOKUP(Transformed_Data[[#This Row],[Created]],_xlfn._TRO_TRAILING('Fees by date'!$C$4:$C$1001),_xlfn._TRO_TRAILING('Fees by date'!$D$4:D$1001)),"")*Transformed_Data[[#This Row],[Stripe fee Allocation %]]</f>
        <v>-68.52</v>
      </c>
      <c r="E551" s="20">
        <f>DATEVALUE(SUBSTITUTE(_xlfn.TEXTAFTER(Transformed_Data[[#This Row],[TabName]], " ", -3), " ", ", ", 2))</f>
        <v>45993</v>
      </c>
      <c r="F551" t="s">
        <v>1446</v>
      </c>
      <c r="G551" t="s">
        <v>1859</v>
      </c>
      <c r="H551" t="s">
        <v>19</v>
      </c>
      <c r="I551" t="s">
        <v>1633</v>
      </c>
      <c r="J551" s="1">
        <v>45988</v>
      </c>
      <c r="K551" t="s">
        <v>1634</v>
      </c>
      <c r="L551">
        <v>17130</v>
      </c>
      <c r="M551">
        <v>17130</v>
      </c>
      <c r="N551">
        <v>497.07</v>
      </c>
      <c r="O551">
        <v>16632.93</v>
      </c>
      <c r="P551" t="s">
        <v>2674</v>
      </c>
      <c r="Q551" t="s">
        <v>2675</v>
      </c>
      <c r="R551" t="s">
        <v>2676</v>
      </c>
      <c r="S551" t="s">
        <v>2677</v>
      </c>
    </row>
    <row r="552" spans="3:19" x14ac:dyDescent="0.45">
      <c r="C552" s="5">
        <f>Transformed_Data[[#This Row],[Amount]]/SUMIFS(Transformed_Data[Amount],Transformed_Data[Created],Transformed_Data[[#This Row],[Created]])</f>
        <v>2.6704545454545453E-2</v>
      </c>
      <c r="D552" s="19" cm="1">
        <f t="array" ref="D552">IFERROR(_xlfn.XLOOKUP(Transformed_Data[[#This Row],[Created]],_xlfn._TRO_TRAILING('Fees by date'!$C$4:$C$1001),_xlfn._TRO_TRAILING('Fees by date'!$D$4:D$1001)),"")*Transformed_Data[[#This Row],[Stripe fee Allocation %]]</f>
        <v>-1.8799999999999997</v>
      </c>
      <c r="E552" s="20">
        <f>DATEVALUE(SUBSTITUTE(_xlfn.TEXTAFTER(Transformed_Data[[#This Row],[TabName]], " ", -3), " ", ", ", 2))</f>
        <v>45993</v>
      </c>
      <c r="F552" t="s">
        <v>1446</v>
      </c>
      <c r="G552" t="s">
        <v>1859</v>
      </c>
      <c r="H552" t="s">
        <v>19</v>
      </c>
      <c r="I552" t="s">
        <v>1635</v>
      </c>
      <c r="J552" s="1">
        <v>45988</v>
      </c>
      <c r="K552" t="s">
        <v>1636</v>
      </c>
      <c r="L552">
        <v>470</v>
      </c>
      <c r="M552">
        <v>470</v>
      </c>
      <c r="N552">
        <v>13.93</v>
      </c>
      <c r="O552">
        <v>456.07</v>
      </c>
      <c r="P552" t="s">
        <v>2608</v>
      </c>
      <c r="Q552" t="s">
        <v>2609</v>
      </c>
      <c r="R552" t="s">
        <v>2610</v>
      </c>
      <c r="S552" t="s">
        <v>2611</v>
      </c>
    </row>
    <row r="553" spans="3:19" x14ac:dyDescent="0.45">
      <c r="C553" s="5">
        <f>Transformed_Data[[#This Row],[Amount]]/SUMIFS(Transformed_Data[Amount],Transformed_Data[Created],Transformed_Data[[#This Row],[Created]])</f>
        <v>1</v>
      </c>
      <c r="D553" s="19" cm="1">
        <f t="array" ref="D553">IFERROR(_xlfn.XLOOKUP(Transformed_Data[[#This Row],[Created]],_xlfn._TRO_TRAILING('Fees by date'!$C$4:$C$1001),_xlfn._TRO_TRAILING('Fees by date'!$D$4:D$1001)),"")*Transformed_Data[[#This Row],[Stripe fee Allocation %]]</f>
        <v>-1.76</v>
      </c>
      <c r="E553" s="20">
        <f>DATEVALUE(SUBSTITUTE(_xlfn.TEXTAFTER(Transformed_Data[[#This Row],[TabName]], " ", -3), " ", ", ", 2))</f>
        <v>46000</v>
      </c>
      <c r="F553" t="s">
        <v>1446</v>
      </c>
      <c r="G553" t="s">
        <v>1858</v>
      </c>
      <c r="H553" t="s">
        <v>19</v>
      </c>
      <c r="I553" t="s">
        <v>1570</v>
      </c>
      <c r="J553" s="1">
        <v>45990</v>
      </c>
      <c r="K553" t="s">
        <v>1571</v>
      </c>
      <c r="L553">
        <v>440</v>
      </c>
      <c r="M553">
        <v>440</v>
      </c>
      <c r="N553">
        <v>19.66</v>
      </c>
      <c r="O553">
        <v>420.34</v>
      </c>
      <c r="P553" t="s">
        <v>2833</v>
      </c>
      <c r="Q553" t="s">
        <v>2834</v>
      </c>
      <c r="R553" t="s">
        <v>2835</v>
      </c>
      <c r="S553" t="s">
        <v>2846</v>
      </c>
    </row>
    <row r="554" spans="3:19" x14ac:dyDescent="0.45">
      <c r="C554" s="5">
        <f>Transformed_Data[[#This Row],[Amount]]/SUMIFS(Transformed_Data[Amount],Transformed_Data[Created],Transformed_Data[[#This Row],[Created]])</f>
        <v>1</v>
      </c>
      <c r="D554" s="19" cm="1">
        <f t="array" ref="D554">IFERROR(_xlfn.XLOOKUP(Transformed_Data[[#This Row],[Created]],_xlfn._TRO_TRAILING('Fees by date'!$C$4:$C$1001),_xlfn._TRO_TRAILING('Fees by date'!$D$4:D$1001)),"")*Transformed_Data[[#This Row],[Stripe fee Allocation %]]</f>
        <v>-10.8</v>
      </c>
      <c r="E554" s="20">
        <f>DATEVALUE(SUBSTITUTE(_xlfn.TEXTAFTER(Transformed_Data[[#This Row],[TabName]], " ", -3), " ", ", ", 2))</f>
        <v>46000</v>
      </c>
      <c r="F554" t="s">
        <v>1446</v>
      </c>
      <c r="G554" t="s">
        <v>1858</v>
      </c>
      <c r="H554" t="s">
        <v>19</v>
      </c>
      <c r="I554" t="s">
        <v>1572</v>
      </c>
      <c r="J554" s="1">
        <v>45991</v>
      </c>
      <c r="K554" t="s">
        <v>1573</v>
      </c>
      <c r="L554">
        <v>2700</v>
      </c>
      <c r="M554">
        <v>2700</v>
      </c>
      <c r="N554">
        <v>119.1</v>
      </c>
      <c r="O554">
        <v>2580.9</v>
      </c>
      <c r="P554" t="s">
        <v>2702</v>
      </c>
      <c r="Q554" t="s">
        <v>2703</v>
      </c>
      <c r="R554" t="s">
        <v>2704</v>
      </c>
      <c r="S554" t="s">
        <v>2705</v>
      </c>
    </row>
    <row r="555" spans="3:19" x14ac:dyDescent="0.45">
      <c r="C555" s="21">
        <f>Transformed_Data[[#This Row],[Amount]]/SUMIFS(Transformed_Data[Amount],Transformed_Data[Created],Transformed_Data[[#This Row],[Created]])</f>
        <v>0.13043478260869565</v>
      </c>
      <c r="D555" s="19" cm="1">
        <f t="array" ref="D555">IFERROR(_xlfn.XLOOKUP(Transformed_Data[[#This Row],[Created]],_xlfn._TRO_TRAILING('Fees by date'!$C$4:$C$1001),_xlfn._TRO_TRAILING('Fees by date'!$D$4:D$1001)),"")*Transformed_Data[[#This Row],[Stripe fee Allocation %]]</f>
        <v>-7.982608695652174</v>
      </c>
      <c r="E555" s="20">
        <f>DATEVALUE(SUBSTITUTE(_xlfn.TEXTAFTER(Transformed_Data[[#This Row],[TabName]], " ", -3), " ", ", ", 2))</f>
        <v>46000</v>
      </c>
      <c r="F555" t="s">
        <v>1446</v>
      </c>
      <c r="G555" t="s">
        <v>1858</v>
      </c>
      <c r="H555" t="s">
        <v>19</v>
      </c>
      <c r="I555" t="s">
        <v>1574</v>
      </c>
      <c r="J555" s="1">
        <v>45992</v>
      </c>
      <c r="L555">
        <v>2295</v>
      </c>
      <c r="M555">
        <v>2295</v>
      </c>
      <c r="N555">
        <v>66.86</v>
      </c>
      <c r="O555">
        <v>2228.14</v>
      </c>
      <c r="P555" t="s">
        <v>2847</v>
      </c>
    </row>
    <row r="556" spans="3:19" x14ac:dyDescent="0.45">
      <c r="C556" s="5">
        <f>Transformed_Data[[#This Row],[Amount]]/SUMIFS(Transformed_Data[Amount],Transformed_Data[Created],Transformed_Data[[#This Row],[Created]])</f>
        <v>0.86956521739130432</v>
      </c>
      <c r="D556" s="19" cm="1">
        <f t="array" ref="D556">IFERROR(_xlfn.XLOOKUP(Transformed_Data[[#This Row],[Created]],_xlfn._TRO_TRAILING('Fees by date'!$C$4:$C$1001),_xlfn._TRO_TRAILING('Fees by date'!$D$4:D$1001)),"")*Transformed_Data[[#This Row],[Stripe fee Allocation %]]</f>
        <v>-53.217391304347828</v>
      </c>
      <c r="E556" s="20">
        <f>DATEVALUE(SUBSTITUTE(_xlfn.TEXTAFTER(Transformed_Data[[#This Row],[TabName]], " ", -3), " ", ", ", 2))</f>
        <v>46000</v>
      </c>
      <c r="F556" t="s">
        <v>1446</v>
      </c>
      <c r="G556" t="s">
        <v>1858</v>
      </c>
      <c r="H556" t="s">
        <v>19</v>
      </c>
      <c r="I556" t="s">
        <v>1575</v>
      </c>
      <c r="J556" s="1">
        <v>45992</v>
      </c>
      <c r="K556" t="s">
        <v>1576</v>
      </c>
      <c r="L556">
        <v>15300</v>
      </c>
      <c r="M556">
        <v>15300</v>
      </c>
      <c r="N556">
        <v>444</v>
      </c>
      <c r="O556">
        <v>14856</v>
      </c>
      <c r="P556" t="s">
        <v>2848</v>
      </c>
      <c r="Q556" t="s">
        <v>2849</v>
      </c>
      <c r="R556" t="s">
        <v>2850</v>
      </c>
      <c r="S556" t="s">
        <v>2851</v>
      </c>
    </row>
    <row r="557" spans="3:19" x14ac:dyDescent="0.45">
      <c r="C557" s="5">
        <f>Transformed_Data[[#This Row],[Amount]]/SUMIFS(Transformed_Data[Amount],Transformed_Data[Created],Transformed_Data[[#This Row],[Created]])</f>
        <v>4.8581727002037301E-3</v>
      </c>
      <c r="D557" s="19" cm="1">
        <f t="array" ref="D557">IFERROR(_xlfn.XLOOKUP(Transformed_Data[[#This Row],[Created]],_xlfn._TRO_TRAILING('Fees by date'!$C$4:$C$1001),_xlfn._TRO_TRAILING('Fees by date'!$D$4:D$1001)),"")*Transformed_Data[[#This Row],[Stripe fee Allocation %]]</f>
        <v>-0.62000000000000011</v>
      </c>
      <c r="E557" s="20">
        <f>DATEVALUE(SUBSTITUTE(_xlfn.TEXTAFTER(Transformed_Data[[#This Row],[TabName]], " ", -3), " ", ", ", 2))</f>
        <v>46000</v>
      </c>
      <c r="F557" t="s">
        <v>1446</v>
      </c>
      <c r="G557" t="s">
        <v>1858</v>
      </c>
      <c r="H557" t="s">
        <v>19</v>
      </c>
      <c r="I557" t="s">
        <v>1577</v>
      </c>
      <c r="J557" s="1">
        <v>45993</v>
      </c>
      <c r="K557" t="s">
        <v>1578</v>
      </c>
      <c r="L557">
        <v>155</v>
      </c>
      <c r="M557">
        <v>155</v>
      </c>
      <c r="N557">
        <v>4.8</v>
      </c>
      <c r="O557">
        <v>150.19999999999999</v>
      </c>
      <c r="P557" t="s">
        <v>2852</v>
      </c>
      <c r="Q557" t="s">
        <v>2853</v>
      </c>
      <c r="R557" t="s">
        <v>2854</v>
      </c>
      <c r="S557" t="s">
        <v>2855</v>
      </c>
    </row>
    <row r="558" spans="3:19" x14ac:dyDescent="0.45">
      <c r="C558" s="21">
        <f>Transformed_Data[[#This Row],[Amount]]/SUMIFS(Transformed_Data[Amount],Transformed_Data[Created],Transformed_Data[[#This Row],[Created]])</f>
        <v>7.8357624196834352E-3</v>
      </c>
      <c r="D558" s="19" cm="1">
        <f t="array" ref="D558">IFERROR(_xlfn.XLOOKUP(Transformed_Data[[#This Row],[Created]],_xlfn._TRO_TRAILING('Fees by date'!$C$4:$C$1001),_xlfn._TRO_TRAILING('Fees by date'!$D$4:D$1001)),"")*Transformed_Data[[#This Row],[Stripe fee Allocation %]]</f>
        <v>-1</v>
      </c>
      <c r="E558" s="20">
        <f>DATEVALUE(SUBSTITUTE(_xlfn.TEXTAFTER(Transformed_Data[[#This Row],[TabName]], " ", -3), " ", ", ", 2))</f>
        <v>46000</v>
      </c>
      <c r="F558" t="s">
        <v>1446</v>
      </c>
      <c r="G558" t="s">
        <v>1858</v>
      </c>
      <c r="H558" t="s">
        <v>19</v>
      </c>
      <c r="I558" t="s">
        <v>1579</v>
      </c>
      <c r="J558" s="1">
        <v>45993</v>
      </c>
      <c r="K558" t="s">
        <v>1580</v>
      </c>
      <c r="L558">
        <v>250</v>
      </c>
      <c r="M558">
        <v>250</v>
      </c>
      <c r="N558">
        <v>7.55</v>
      </c>
      <c r="O558">
        <v>242.45</v>
      </c>
      <c r="P558" t="s">
        <v>2608</v>
      </c>
      <c r="Q558" t="s">
        <v>2609</v>
      </c>
      <c r="R558" t="s">
        <v>2610</v>
      </c>
      <c r="S558" t="s">
        <v>2611</v>
      </c>
    </row>
    <row r="559" spans="3:19" x14ac:dyDescent="0.45">
      <c r="C559" s="5">
        <f>Transformed_Data[[#This Row],[Amount]]/SUMIFS(Transformed_Data[Amount],Transformed_Data[Created],Transformed_Data[[#This Row],[Created]])</f>
        <v>0.98730606488011285</v>
      </c>
      <c r="D559" s="19" cm="1">
        <f t="array" ref="D559">IFERROR(_xlfn.XLOOKUP(Transformed_Data[[#This Row],[Created]],_xlfn._TRO_TRAILING('Fees by date'!$C$4:$C$1001),_xlfn._TRO_TRAILING('Fees by date'!$D$4:D$1001)),"")*Transformed_Data[[#This Row],[Stripe fee Allocation %]]</f>
        <v>-126</v>
      </c>
      <c r="E559" s="20">
        <f>DATEVALUE(SUBSTITUTE(_xlfn.TEXTAFTER(Transformed_Data[[#This Row],[TabName]], " ", -3), " ", ", ", 2))</f>
        <v>46000</v>
      </c>
      <c r="F559" t="s">
        <v>1446</v>
      </c>
      <c r="G559" t="s">
        <v>1858</v>
      </c>
      <c r="H559" t="s">
        <v>19</v>
      </c>
      <c r="I559" t="s">
        <v>1581</v>
      </c>
      <c r="J559" s="1">
        <v>45993</v>
      </c>
      <c r="K559" t="s">
        <v>1582</v>
      </c>
      <c r="L559">
        <v>31500</v>
      </c>
      <c r="M559">
        <v>31500</v>
      </c>
      <c r="N559">
        <v>1071.3</v>
      </c>
      <c r="O559">
        <v>30428.7</v>
      </c>
      <c r="P559" t="s">
        <v>2818</v>
      </c>
      <c r="Q559" t="s">
        <v>2819</v>
      </c>
      <c r="R559" t="s">
        <v>2820</v>
      </c>
      <c r="S559" t="s">
        <v>2821</v>
      </c>
    </row>
    <row r="560" spans="3:19" x14ac:dyDescent="0.45">
      <c r="C560" s="5">
        <f>Transformed_Data[[#This Row],[Amount]]/SUMIFS(Transformed_Data[Amount],Transformed_Data[Created],Transformed_Data[[#This Row],[Created]])</f>
        <v>5.3333333333333332E-3</v>
      </c>
      <c r="D560" s="19" cm="1">
        <f t="array" ref="D560">IFERROR(_xlfn.XLOOKUP(Transformed_Data[[#This Row],[Created]],_xlfn._TRO_TRAILING('Fees by date'!$C$4:$C$1001),_xlfn._TRO_TRAILING('Fees by date'!$D$4:D$1001)),"")*Transformed_Data[[#This Row],[Stripe fee Allocation %]]</f>
        <v>-0.6</v>
      </c>
      <c r="E560" s="20">
        <f>DATEVALUE(SUBSTITUTE(_xlfn.TEXTAFTER(Transformed_Data[[#This Row],[TabName]], " ", -3), " ", ", ", 2))</f>
        <v>46000</v>
      </c>
      <c r="F560" t="s">
        <v>1446</v>
      </c>
      <c r="G560" t="s">
        <v>1858</v>
      </c>
      <c r="H560" t="s">
        <v>19</v>
      </c>
      <c r="I560" t="s">
        <v>1583</v>
      </c>
      <c r="J560" s="1">
        <v>45994</v>
      </c>
      <c r="K560" t="s">
        <v>1584</v>
      </c>
      <c r="L560">
        <v>150</v>
      </c>
      <c r="M560">
        <v>150</v>
      </c>
      <c r="N560">
        <v>4.6500000000000004</v>
      </c>
      <c r="O560">
        <v>145.35</v>
      </c>
      <c r="P560" t="s">
        <v>2674</v>
      </c>
      <c r="Q560" t="s">
        <v>2675</v>
      </c>
      <c r="R560" t="s">
        <v>2676</v>
      </c>
      <c r="S560" t="s">
        <v>2677</v>
      </c>
    </row>
    <row r="561" spans="3:19" x14ac:dyDescent="0.45">
      <c r="C561" s="5">
        <f>Transformed_Data[[#This Row],[Amount]]/SUMIFS(Transformed_Data[Amount],Transformed_Data[Created],Transformed_Data[[#This Row],[Created]])</f>
        <v>3.5733333333333332E-2</v>
      </c>
      <c r="D561" s="19" cm="1">
        <f t="array" ref="D561">IFERROR(_xlfn.XLOOKUP(Transformed_Data[[#This Row],[Created]],_xlfn._TRO_TRAILING('Fees by date'!$C$4:$C$1001),_xlfn._TRO_TRAILING('Fees by date'!$D$4:D$1001)),"")*Transformed_Data[[#This Row],[Stripe fee Allocation %]]</f>
        <v>-4.0199999999999996</v>
      </c>
      <c r="E561" s="20">
        <f>DATEVALUE(SUBSTITUTE(_xlfn.TEXTAFTER(Transformed_Data[[#This Row],[TabName]], " ", -3), " ", ", ", 2))</f>
        <v>46000</v>
      </c>
      <c r="F561" t="s">
        <v>1446</v>
      </c>
      <c r="G561" t="s">
        <v>1858</v>
      </c>
      <c r="H561" t="s">
        <v>19</v>
      </c>
      <c r="I561" t="s">
        <v>1585</v>
      </c>
      <c r="J561" s="1">
        <v>45994</v>
      </c>
      <c r="K561" t="s">
        <v>1586</v>
      </c>
      <c r="L561">
        <v>1005</v>
      </c>
      <c r="M561">
        <v>1005</v>
      </c>
      <c r="N561">
        <v>44.52</v>
      </c>
      <c r="O561">
        <v>960.48</v>
      </c>
      <c r="P561" t="s">
        <v>2833</v>
      </c>
      <c r="Q561" t="s">
        <v>2834</v>
      </c>
      <c r="R561" t="s">
        <v>2835</v>
      </c>
      <c r="S561" t="s">
        <v>2846</v>
      </c>
    </row>
    <row r="562" spans="3:19" x14ac:dyDescent="0.45">
      <c r="C562" s="5">
        <f>Transformed_Data[[#This Row],[Amount]]/SUMIFS(Transformed_Data[Amount],Transformed_Data[Created],Transformed_Data[[#This Row],[Created]])</f>
        <v>0.9589333333333333</v>
      </c>
      <c r="D562" s="19" cm="1">
        <f t="array" ref="D562">IFERROR(_xlfn.XLOOKUP(Transformed_Data[[#This Row],[Created]],_xlfn._TRO_TRAILING('Fees by date'!$C$4:$C$1001),_xlfn._TRO_TRAILING('Fees by date'!$D$4:D$1001)),"")*Transformed_Data[[#This Row],[Stripe fee Allocation %]]</f>
        <v>-107.88</v>
      </c>
      <c r="E562" s="20">
        <f>DATEVALUE(SUBSTITUTE(_xlfn.TEXTAFTER(Transformed_Data[[#This Row],[TabName]], " ", -3), " ", ", ", 2))</f>
        <v>46000</v>
      </c>
      <c r="F562" t="s">
        <v>1446</v>
      </c>
      <c r="G562" t="s">
        <v>1858</v>
      </c>
      <c r="H562" t="s">
        <v>19</v>
      </c>
      <c r="I562" t="s">
        <v>1595</v>
      </c>
      <c r="J562" s="1">
        <v>45994</v>
      </c>
      <c r="K562" t="s">
        <v>1596</v>
      </c>
      <c r="L562">
        <v>26970</v>
      </c>
      <c r="M562">
        <v>26970</v>
      </c>
      <c r="N562">
        <v>8</v>
      </c>
      <c r="O562">
        <v>26962</v>
      </c>
      <c r="P562" t="s">
        <v>2479</v>
      </c>
      <c r="Q562" t="s">
        <v>2480</v>
      </c>
      <c r="R562" t="s">
        <v>2481</v>
      </c>
      <c r="S562" t="s">
        <v>2665</v>
      </c>
    </row>
    <row r="563" spans="3:19" x14ac:dyDescent="0.45">
      <c r="C563" s="5">
        <f>Transformed_Data[[#This Row],[Amount]]/SUMIFS(Transformed_Data[Amount],Transformed_Data[Created],Transformed_Data[[#This Row],[Created]])</f>
        <v>1</v>
      </c>
      <c r="D563" s="19" cm="1">
        <f t="array" ref="D563">IFERROR(_xlfn.XLOOKUP(Transformed_Data[[#This Row],[Created]],_xlfn._TRO_TRAILING('Fees by date'!$C$4:$C$1001),_xlfn._TRO_TRAILING('Fees by date'!$D$4:D$1001)),"")*Transformed_Data[[#This Row],[Stripe fee Allocation %]]</f>
        <v>-60.31</v>
      </c>
      <c r="E563" s="20">
        <f>DATEVALUE(SUBSTITUTE(_xlfn.TEXTAFTER(Transformed_Data[[#This Row],[TabName]], " ", -3), " ", ", ", 2))</f>
        <v>46000</v>
      </c>
      <c r="F563" t="s">
        <v>1446</v>
      </c>
      <c r="G563" t="s">
        <v>1858</v>
      </c>
      <c r="H563" t="s">
        <v>19</v>
      </c>
      <c r="I563" t="s">
        <v>1587</v>
      </c>
      <c r="J563" s="1">
        <v>45995</v>
      </c>
      <c r="K563" t="s">
        <v>1588</v>
      </c>
      <c r="L563">
        <v>15078</v>
      </c>
      <c r="M563">
        <v>15078</v>
      </c>
      <c r="N563">
        <v>437.56</v>
      </c>
      <c r="O563">
        <v>14640.44</v>
      </c>
      <c r="P563" t="s">
        <v>2856</v>
      </c>
      <c r="Q563" t="s">
        <v>1996</v>
      </c>
      <c r="R563" t="s">
        <v>1997</v>
      </c>
      <c r="S563" t="s">
        <v>1998</v>
      </c>
    </row>
    <row r="564" spans="3:19" x14ac:dyDescent="0.45">
      <c r="C564" s="5">
        <f>Transformed_Data[[#This Row],[Amount]]/SUMIFS(Transformed_Data[Amount],Transformed_Data[Created],Transformed_Data[[#This Row],[Created]])</f>
        <v>1.8656716417910446E-2</v>
      </c>
      <c r="D564" s="19" cm="1">
        <f t="array" ref="D564">IFERROR(_xlfn.XLOOKUP(Transformed_Data[[#This Row],[Created]],_xlfn._TRO_TRAILING('Fees by date'!$C$4:$C$1001),_xlfn._TRO_TRAILING('Fees by date'!$D$4:D$1001)),"")*Transformed_Data[[#This Row],[Stripe fee Allocation %]]</f>
        <v>-6</v>
      </c>
      <c r="E564" s="20">
        <f>DATEVALUE(SUBSTITUTE(_xlfn.TEXTAFTER(Transformed_Data[[#This Row],[TabName]], " ", -3), " ", ", ", 2))</f>
        <v>46000</v>
      </c>
      <c r="F564" t="s">
        <v>1446</v>
      </c>
      <c r="G564" t="s">
        <v>1858</v>
      </c>
      <c r="H564" t="s">
        <v>19</v>
      </c>
      <c r="I564" t="s">
        <v>1589</v>
      </c>
      <c r="J564" s="1">
        <v>45996</v>
      </c>
      <c r="K564" t="s">
        <v>1590</v>
      </c>
      <c r="L564">
        <v>1500</v>
      </c>
      <c r="M564">
        <v>1500</v>
      </c>
      <c r="N564">
        <v>43.8</v>
      </c>
      <c r="O564">
        <v>1456.2</v>
      </c>
      <c r="P564" t="s">
        <v>2856</v>
      </c>
      <c r="Q564" t="s">
        <v>1996</v>
      </c>
      <c r="R564" t="s">
        <v>1997</v>
      </c>
      <c r="S564" t="s">
        <v>1998</v>
      </c>
    </row>
    <row r="565" spans="3:19" x14ac:dyDescent="0.45">
      <c r="C565" s="5">
        <f>Transformed_Data[[#This Row],[Amount]]/SUMIFS(Transformed_Data[Amount],Transformed_Data[Created],Transformed_Data[[#This Row],[Created]])</f>
        <v>8.0845771144278603E-3</v>
      </c>
      <c r="D565" s="19" cm="1">
        <f t="array" ref="D565">IFERROR(_xlfn.XLOOKUP(Transformed_Data[[#This Row],[Created]],_xlfn._TRO_TRAILING('Fees by date'!$C$4:$C$1001),_xlfn._TRO_TRAILING('Fees by date'!$D$4:D$1001)),"")*Transformed_Data[[#This Row],[Stripe fee Allocation %]]</f>
        <v>-2.6</v>
      </c>
      <c r="E565" s="20">
        <f>DATEVALUE(SUBSTITUTE(_xlfn.TEXTAFTER(Transformed_Data[[#This Row],[TabName]], " ", -3), " ", ", ", 2))</f>
        <v>46000</v>
      </c>
      <c r="F565" t="s">
        <v>1446</v>
      </c>
      <c r="G565" t="s">
        <v>1858</v>
      </c>
      <c r="H565" t="s">
        <v>19</v>
      </c>
      <c r="I565" t="s">
        <v>1591</v>
      </c>
      <c r="J565" s="1">
        <v>45996</v>
      </c>
      <c r="K565" t="s">
        <v>1592</v>
      </c>
      <c r="L565">
        <v>650</v>
      </c>
      <c r="M565">
        <v>650</v>
      </c>
      <c r="N565">
        <v>19.149999999999999</v>
      </c>
      <c r="O565">
        <v>630.85</v>
      </c>
      <c r="P565" t="s">
        <v>2861</v>
      </c>
      <c r="Q565" t="s">
        <v>2862</v>
      </c>
      <c r="R565" t="s">
        <v>2863</v>
      </c>
      <c r="S565" t="s">
        <v>2864</v>
      </c>
    </row>
    <row r="566" spans="3:19" x14ac:dyDescent="0.45">
      <c r="C566" s="5">
        <f>Transformed_Data[[#This Row],[Amount]]/SUMIFS(Transformed_Data[Amount],Transformed_Data[Created],Transformed_Data[[#This Row],[Created]])</f>
        <v>0.38619402985074625</v>
      </c>
      <c r="D566" s="19" cm="1">
        <f t="array" ref="D566">IFERROR(_xlfn.XLOOKUP(Transformed_Data[[#This Row],[Created]],_xlfn._TRO_TRAILING('Fees by date'!$C$4:$C$1001),_xlfn._TRO_TRAILING('Fees by date'!$D$4:D$1001)),"")*Transformed_Data[[#This Row],[Stripe fee Allocation %]]</f>
        <v>-124.2</v>
      </c>
      <c r="E566" s="20">
        <f>DATEVALUE(SUBSTITUTE(_xlfn.TEXTAFTER(Transformed_Data[[#This Row],[TabName]], " ", -3), " ", ", ", 2))</f>
        <v>46000</v>
      </c>
      <c r="F566" t="s">
        <v>1446</v>
      </c>
      <c r="G566" t="s">
        <v>1858</v>
      </c>
      <c r="H566" t="s">
        <v>19</v>
      </c>
      <c r="I566" t="s">
        <v>1593</v>
      </c>
      <c r="J566" s="1">
        <v>45996</v>
      </c>
      <c r="K566" t="s">
        <v>1594</v>
      </c>
      <c r="L566">
        <v>31050</v>
      </c>
      <c r="M566">
        <v>31050</v>
      </c>
      <c r="N566">
        <v>900.75</v>
      </c>
      <c r="O566">
        <v>30149.25</v>
      </c>
      <c r="P566" t="s">
        <v>2865</v>
      </c>
      <c r="Q566" t="s">
        <v>2054</v>
      </c>
      <c r="R566" t="s">
        <v>2055</v>
      </c>
      <c r="S566" t="s">
        <v>1948</v>
      </c>
    </row>
    <row r="567" spans="3:19" x14ac:dyDescent="0.45">
      <c r="C567" s="5">
        <f>Transformed_Data[[#This Row],[Amount]]/SUMIFS(Transformed_Data[Amount],Transformed_Data[Created],Transformed_Data[[#This Row],[Created]])</f>
        <v>0.58706467661691542</v>
      </c>
      <c r="D567" s="19" cm="1">
        <f t="array" ref="D567">IFERROR(_xlfn.XLOOKUP(Transformed_Data[[#This Row],[Created]],_xlfn._TRO_TRAILING('Fees by date'!$C$4:$C$1001),_xlfn._TRO_TRAILING('Fees by date'!$D$4:D$1001)),"")*Transformed_Data[[#This Row],[Stripe fee Allocation %]]</f>
        <v>-188.8</v>
      </c>
      <c r="E567" s="20">
        <f>DATEVALUE(SUBSTITUTE(_xlfn.TEXTAFTER(Transformed_Data[[#This Row],[TabName]], " ", -3), " ", ", ", 2))</f>
        <v>46007</v>
      </c>
      <c r="F567" t="s">
        <v>1446</v>
      </c>
      <c r="G567" t="s">
        <v>1857</v>
      </c>
      <c r="H567" t="s">
        <v>19</v>
      </c>
      <c r="I567" t="s">
        <v>1549</v>
      </c>
      <c r="J567" s="1">
        <v>45996</v>
      </c>
      <c r="K567" t="s">
        <v>1550</v>
      </c>
      <c r="L567">
        <v>47200</v>
      </c>
      <c r="M567">
        <v>47200</v>
      </c>
      <c r="N567">
        <v>5</v>
      </c>
      <c r="O567">
        <v>47195</v>
      </c>
      <c r="P567" t="s">
        <v>2857</v>
      </c>
      <c r="Q567" t="s">
        <v>2858</v>
      </c>
      <c r="R567" t="s">
        <v>2859</v>
      </c>
      <c r="S567" t="s">
        <v>2860</v>
      </c>
    </row>
    <row r="568" spans="3:19" x14ac:dyDescent="0.45">
      <c r="C568" s="5">
        <f>Transformed_Data[[#This Row],[Amount]]/SUMIFS(Transformed_Data[Amount],Transformed_Data[Created],Transformed_Data[[#This Row],[Created]])</f>
        <v>1</v>
      </c>
      <c r="D568" s="19" cm="1">
        <f t="array" ref="D568">IFERROR(_xlfn.XLOOKUP(Transformed_Data[[#This Row],[Created]],_xlfn._TRO_TRAILING('Fees by date'!$C$4:$C$1001),_xlfn._TRO_TRAILING('Fees by date'!$D$4:D$1001)),"")*Transformed_Data[[#This Row],[Stripe fee Allocation %]]</f>
        <v>-3.6</v>
      </c>
      <c r="E568" s="20">
        <f>DATEVALUE(SUBSTITUTE(_xlfn.TEXTAFTER(Transformed_Data[[#This Row],[TabName]], " ", -3), " ", ", ", 2))</f>
        <v>46007</v>
      </c>
      <c r="F568" t="s">
        <v>1446</v>
      </c>
      <c r="G568" t="s">
        <v>1857</v>
      </c>
      <c r="H568" t="s">
        <v>19</v>
      </c>
      <c r="I568" t="s">
        <v>1526</v>
      </c>
      <c r="J568" s="1">
        <v>45998</v>
      </c>
      <c r="K568" t="s">
        <v>1527</v>
      </c>
      <c r="L568">
        <v>900</v>
      </c>
      <c r="M568">
        <v>900</v>
      </c>
      <c r="N568">
        <v>26.4</v>
      </c>
      <c r="O568">
        <v>873.6</v>
      </c>
      <c r="P568" t="s">
        <v>2781</v>
      </c>
      <c r="Q568" t="s">
        <v>2782</v>
      </c>
      <c r="R568" t="s">
        <v>2783</v>
      </c>
      <c r="S568" t="s">
        <v>2784</v>
      </c>
    </row>
    <row r="569" spans="3:19" x14ac:dyDescent="0.45">
      <c r="C569" s="5">
        <f>Transformed_Data[[#This Row],[Amount]]/SUMIFS(Transformed_Data[Amount],Transformed_Data[Created],Transformed_Data[[#This Row],[Created]])</f>
        <v>0.50200803212851408</v>
      </c>
      <c r="D569" s="19" cm="1">
        <f t="array" ref="D569">IFERROR(_xlfn.XLOOKUP(Transformed_Data[[#This Row],[Created]],_xlfn._TRO_TRAILING('Fees by date'!$C$4:$C$1001),_xlfn._TRO_TRAILING('Fees by date'!$D$4:D$1001)),"")*Transformed_Data[[#This Row],[Stripe fee Allocation %]]</f>
        <v>-40</v>
      </c>
      <c r="E569" s="20">
        <f>DATEVALUE(SUBSTITUTE(_xlfn.TEXTAFTER(Transformed_Data[[#This Row],[TabName]], " ", -3), " ", ", ", 2))</f>
        <v>46007</v>
      </c>
      <c r="F569" t="s">
        <v>1446</v>
      </c>
      <c r="G569" t="s">
        <v>1857</v>
      </c>
      <c r="H569" t="s">
        <v>19</v>
      </c>
      <c r="I569" t="s">
        <v>1529</v>
      </c>
      <c r="J569" s="1">
        <v>46001</v>
      </c>
      <c r="K569" t="s">
        <v>1530</v>
      </c>
      <c r="L569">
        <v>10000</v>
      </c>
      <c r="M569">
        <v>10000</v>
      </c>
      <c r="N569">
        <v>340.3</v>
      </c>
      <c r="O569">
        <v>9659.7000000000007</v>
      </c>
      <c r="P569" t="s">
        <v>2170</v>
      </c>
      <c r="Q569" t="s">
        <v>2171</v>
      </c>
      <c r="R569" t="s">
        <v>2172</v>
      </c>
      <c r="S569" t="s">
        <v>2866</v>
      </c>
    </row>
    <row r="570" spans="3:19" x14ac:dyDescent="0.45">
      <c r="C570" s="5">
        <f>Transformed_Data[[#This Row],[Amount]]/SUMIFS(Transformed_Data[Amount],Transformed_Data[Created],Transformed_Data[[#This Row],[Created]])</f>
        <v>3.7650602409638554E-3</v>
      </c>
      <c r="D570" s="19" cm="1">
        <f t="array" ref="D570">IFERROR(_xlfn.XLOOKUP(Transformed_Data[[#This Row],[Created]],_xlfn._TRO_TRAILING('Fees by date'!$C$4:$C$1001),_xlfn._TRO_TRAILING('Fees by date'!$D$4:D$1001)),"")*Transformed_Data[[#This Row],[Stripe fee Allocation %]]</f>
        <v>-0.3</v>
      </c>
      <c r="E570" s="20">
        <f>DATEVALUE(SUBSTITUTE(_xlfn.TEXTAFTER(Transformed_Data[[#This Row],[TabName]], " ", -3), " ", ", ", 2))</f>
        <v>46007</v>
      </c>
      <c r="F570" t="s">
        <v>1446</v>
      </c>
      <c r="G570" t="s">
        <v>1857</v>
      </c>
      <c r="H570" t="s">
        <v>19</v>
      </c>
      <c r="I570" t="s">
        <v>1531</v>
      </c>
      <c r="J570" s="1">
        <v>46001</v>
      </c>
      <c r="K570" t="s">
        <v>1532</v>
      </c>
      <c r="L570">
        <v>75</v>
      </c>
      <c r="M570">
        <v>75</v>
      </c>
      <c r="N570">
        <v>2.48</v>
      </c>
      <c r="O570">
        <v>72.52</v>
      </c>
      <c r="P570" t="s">
        <v>2674</v>
      </c>
      <c r="Q570" t="s">
        <v>2675</v>
      </c>
      <c r="R570" t="s">
        <v>2676</v>
      </c>
      <c r="S570" t="s">
        <v>2677</v>
      </c>
    </row>
    <row r="571" spans="3:19" x14ac:dyDescent="0.45">
      <c r="C571" s="21">
        <f>Transformed_Data[[#This Row],[Amount]]/SUMIFS(Transformed_Data[Amount],Transformed_Data[Created],Transformed_Data[[#This Row],[Created]])</f>
        <v>1.6315261044176708E-2</v>
      </c>
      <c r="D571" s="19" cm="1">
        <f t="array" ref="D571">IFERROR(_xlfn.XLOOKUP(Transformed_Data[[#This Row],[Created]],_xlfn._TRO_TRAILING('Fees by date'!$C$4:$C$1001),_xlfn._TRO_TRAILING('Fees by date'!$D$4:D$1001)),"")*Transformed_Data[[#This Row],[Stripe fee Allocation %]]</f>
        <v>-1.3</v>
      </c>
      <c r="E571" s="20">
        <f>DATEVALUE(SUBSTITUTE(_xlfn.TEXTAFTER(Transformed_Data[[#This Row],[TabName]], " ", -3), " ", ", ", 2))</f>
        <v>46007</v>
      </c>
      <c r="F571" t="s">
        <v>1446</v>
      </c>
      <c r="G571" t="s">
        <v>1857</v>
      </c>
      <c r="H571" t="s">
        <v>19</v>
      </c>
      <c r="I571" t="s">
        <v>1533</v>
      </c>
      <c r="J571" s="1">
        <v>46001</v>
      </c>
      <c r="K571" t="s">
        <v>1534</v>
      </c>
      <c r="L571">
        <v>325</v>
      </c>
      <c r="M571">
        <v>325</v>
      </c>
      <c r="N571">
        <v>9.73</v>
      </c>
      <c r="O571">
        <v>315.27</v>
      </c>
      <c r="P571" t="s">
        <v>2508</v>
      </c>
      <c r="Q571" t="s">
        <v>2509</v>
      </c>
      <c r="R571" t="s">
        <v>2627</v>
      </c>
      <c r="S571" t="s">
        <v>2628</v>
      </c>
    </row>
    <row r="572" spans="3:19" x14ac:dyDescent="0.45">
      <c r="C572" s="5">
        <f>Transformed_Data[[#This Row],[Amount]]/SUMIFS(Transformed_Data[Amount],Transformed_Data[Created],Transformed_Data[[#This Row],[Created]])</f>
        <v>0.47791164658634538</v>
      </c>
      <c r="D572" s="19" cm="1">
        <f t="array" ref="D572">IFERROR(_xlfn.XLOOKUP(Transformed_Data[[#This Row],[Created]],_xlfn._TRO_TRAILING('Fees by date'!$C$4:$C$1001),_xlfn._TRO_TRAILING('Fees by date'!$D$4:D$1001)),"")*Transformed_Data[[#This Row],[Stripe fee Allocation %]]</f>
        <v>-38.08</v>
      </c>
      <c r="E572" s="20">
        <f>DATEVALUE(SUBSTITUTE(_xlfn.TEXTAFTER(Transformed_Data[[#This Row],[TabName]], " ", -3), " ", ", ", 2))</f>
        <v>46007</v>
      </c>
      <c r="F572" t="s">
        <v>1446</v>
      </c>
      <c r="G572" t="s">
        <v>1857</v>
      </c>
      <c r="H572" t="s">
        <v>19</v>
      </c>
      <c r="I572" t="s">
        <v>1535</v>
      </c>
      <c r="J572" s="1">
        <v>46001</v>
      </c>
      <c r="K572" t="s">
        <v>1536</v>
      </c>
      <c r="L572">
        <v>9520</v>
      </c>
      <c r="M572">
        <v>9520</v>
      </c>
      <c r="N572">
        <v>276.38</v>
      </c>
      <c r="O572">
        <v>9243.6200000000008</v>
      </c>
      <c r="P572" t="s">
        <v>2570</v>
      </c>
      <c r="Q572" t="s">
        <v>2571</v>
      </c>
      <c r="R572" t="s">
        <v>2572</v>
      </c>
      <c r="S572" t="s">
        <v>2573</v>
      </c>
    </row>
    <row r="573" spans="3:19" x14ac:dyDescent="0.45">
      <c r="C573" s="5">
        <f>Transformed_Data[[#This Row],[Amount]]/SUMIFS(Transformed_Data[Amount],Transformed_Data[Created],Transformed_Data[[#This Row],[Created]])</f>
        <v>1</v>
      </c>
      <c r="D573" s="19" cm="1">
        <f t="array" ref="D573">IFERROR(_xlfn.XLOOKUP(Transformed_Data[[#This Row],[Created]],_xlfn._TRO_TRAILING('Fees by date'!$C$4:$C$1001),_xlfn._TRO_TRAILING('Fees by date'!$D$4:D$1001)),"")*Transformed_Data[[#This Row],[Stripe fee Allocation %]]</f>
        <v>-0.96</v>
      </c>
      <c r="E573" s="20">
        <f>DATEVALUE(SUBSTITUTE(_xlfn.TEXTAFTER(Transformed_Data[[#This Row],[TabName]], " ", -3), " ", ", ", 2))</f>
        <v>46007</v>
      </c>
      <c r="F573" t="s">
        <v>1446</v>
      </c>
      <c r="G573" t="s">
        <v>1857</v>
      </c>
      <c r="H573" t="s">
        <v>19</v>
      </c>
      <c r="I573" t="s">
        <v>1537</v>
      </c>
      <c r="J573" s="1">
        <v>46002</v>
      </c>
      <c r="K573" t="s">
        <v>1538</v>
      </c>
      <c r="L573">
        <v>240</v>
      </c>
      <c r="M573">
        <v>240</v>
      </c>
      <c r="N573">
        <v>8.4600000000000009</v>
      </c>
      <c r="O573">
        <v>231.54</v>
      </c>
      <c r="P573" t="s">
        <v>2404</v>
      </c>
      <c r="Q573" t="s">
        <v>2405</v>
      </c>
      <c r="R573" t="s">
        <v>2406</v>
      </c>
      <c r="S573" t="s">
        <v>2407</v>
      </c>
    </row>
    <row r="574" spans="3:19" x14ac:dyDescent="0.45">
      <c r="C574" s="5">
        <f>Transformed_Data[[#This Row],[Amount]]/SUMIFS(Transformed_Data[Amount],Transformed_Data[Created],Transformed_Data[[#This Row],[Created]])</f>
        <v>3.904105410846093E-3</v>
      </c>
      <c r="D574" s="19" cm="1">
        <f t="array" ref="D574">IFERROR(_xlfn.XLOOKUP(Transformed_Data[[#This Row],[Created]],_xlfn._TRO_TRAILING('Fees by date'!$C$4:$C$1001),_xlfn._TRO_TRAILING('Fees by date'!$D$4:D$1001)),"")*Transformed_Data[[#This Row],[Stripe fee Allocation %]]</f>
        <v>-1.28</v>
      </c>
      <c r="E574" s="20">
        <f>DATEVALUE(SUBSTITUTE(_xlfn.TEXTAFTER(Transformed_Data[[#This Row],[TabName]], " ", -3), " ", ", ", 2))</f>
        <v>46007</v>
      </c>
      <c r="F574" t="s">
        <v>1446</v>
      </c>
      <c r="G574" t="s">
        <v>1857</v>
      </c>
      <c r="H574" t="s">
        <v>19</v>
      </c>
      <c r="I574" t="s">
        <v>1539</v>
      </c>
      <c r="J574" s="1">
        <v>46003</v>
      </c>
      <c r="K574" t="s">
        <v>1540</v>
      </c>
      <c r="L574">
        <v>320</v>
      </c>
      <c r="M574">
        <v>320</v>
      </c>
      <c r="N574">
        <v>9.58</v>
      </c>
      <c r="O574">
        <v>310.42</v>
      </c>
      <c r="P574" t="s">
        <v>2781</v>
      </c>
      <c r="Q574" t="s">
        <v>2782</v>
      </c>
      <c r="R574" t="s">
        <v>2783</v>
      </c>
      <c r="S574" t="s">
        <v>2784</v>
      </c>
    </row>
    <row r="575" spans="3:19" x14ac:dyDescent="0.45">
      <c r="C575" s="5">
        <f>Transformed_Data[[#This Row],[Amount]]/SUMIFS(Transformed_Data[Amount],Transformed_Data[Created],Transformed_Data[[#This Row],[Created]])</f>
        <v>0.24400658817788079</v>
      </c>
      <c r="D575" s="19" cm="1">
        <f t="array" ref="D575">IFERROR(_xlfn.XLOOKUP(Transformed_Data[[#This Row],[Created]],_xlfn._TRO_TRAILING('Fees by date'!$C$4:$C$1001),_xlfn._TRO_TRAILING('Fees by date'!$D$4:D$1001)),"")*Transformed_Data[[#This Row],[Stripe fee Allocation %]]</f>
        <v>-80</v>
      </c>
      <c r="E575" s="20">
        <f>DATEVALUE(SUBSTITUTE(_xlfn.TEXTAFTER(Transformed_Data[[#This Row],[TabName]], " ", -3), " ", ", ", 2))</f>
        <v>46007</v>
      </c>
      <c r="F575" t="s">
        <v>1446</v>
      </c>
      <c r="G575" t="s">
        <v>1857</v>
      </c>
      <c r="H575" t="s">
        <v>19</v>
      </c>
      <c r="I575" t="s">
        <v>1541</v>
      </c>
      <c r="J575" s="1">
        <v>46003</v>
      </c>
      <c r="K575" t="s">
        <v>1542</v>
      </c>
      <c r="L575">
        <v>20000</v>
      </c>
      <c r="M575">
        <v>20000</v>
      </c>
      <c r="N575">
        <v>580.29999999999995</v>
      </c>
      <c r="O575">
        <v>19419.7</v>
      </c>
      <c r="P575" t="s">
        <v>2867</v>
      </c>
      <c r="Q575" t="s">
        <v>2868</v>
      </c>
      <c r="R575" t="s">
        <v>2869</v>
      </c>
      <c r="S575" t="s">
        <v>2870</v>
      </c>
    </row>
    <row r="576" spans="3:19" x14ac:dyDescent="0.45">
      <c r="C576" s="5">
        <f>Transformed_Data[[#This Row],[Amount]]/SUMIFS(Transformed_Data[Amount],Transformed_Data[Created],Transformed_Data[[#This Row],[Created]])</f>
        <v>0.14085280302568171</v>
      </c>
      <c r="D576" s="19" cm="1">
        <f t="array" ref="D576">IFERROR(_xlfn.XLOOKUP(Transformed_Data[[#This Row],[Created]],_xlfn._TRO_TRAILING('Fees by date'!$C$4:$C$1001),_xlfn._TRO_TRAILING('Fees by date'!$D$4:D$1001)),"")*Transformed_Data[[#This Row],[Stripe fee Allocation %]]</f>
        <v>-46.180000000000007</v>
      </c>
      <c r="E576" s="20">
        <f>DATEVALUE(SUBSTITUTE(_xlfn.TEXTAFTER(Transformed_Data[[#This Row],[TabName]], " ", -3), " ", ", ", 2))</f>
        <v>46007</v>
      </c>
      <c r="F576" t="s">
        <v>1446</v>
      </c>
      <c r="G576" t="s">
        <v>1857</v>
      </c>
      <c r="H576" t="s">
        <v>19</v>
      </c>
      <c r="I576" t="s">
        <v>1543</v>
      </c>
      <c r="J576" s="1">
        <v>46003</v>
      </c>
      <c r="K576" t="s">
        <v>1544</v>
      </c>
      <c r="L576">
        <v>11545</v>
      </c>
      <c r="M576">
        <v>11545</v>
      </c>
      <c r="N576">
        <v>335.11</v>
      </c>
      <c r="O576">
        <v>11209.89</v>
      </c>
      <c r="P576" t="s">
        <v>2867</v>
      </c>
      <c r="Q576" t="s">
        <v>2868</v>
      </c>
      <c r="R576" t="s">
        <v>2869</v>
      </c>
      <c r="S576" t="s">
        <v>2870</v>
      </c>
    </row>
    <row r="577" spans="3:19" x14ac:dyDescent="0.45">
      <c r="C577" s="21">
        <f>Transformed_Data[[#This Row],[Amount]]/SUMIFS(Transformed_Data[Amount],Transformed_Data[Created],Transformed_Data[[#This Row],[Created]])</f>
        <v>0.1866650399560788</v>
      </c>
      <c r="D577" s="19" cm="1">
        <f t="array" ref="D577">IFERROR(_xlfn.XLOOKUP(Transformed_Data[[#This Row],[Created]],_xlfn._TRO_TRAILING('Fees by date'!$C$4:$C$1001),_xlfn._TRO_TRAILING('Fees by date'!$D$4:D$1001)),"")*Transformed_Data[[#This Row],[Stripe fee Allocation %]]</f>
        <v>-61.2</v>
      </c>
      <c r="E577" s="20">
        <f>DATEVALUE(SUBSTITUTE(_xlfn.TEXTAFTER(Transformed_Data[[#This Row],[TabName]], " ", -3), " ", ", ", 2))</f>
        <v>46007</v>
      </c>
      <c r="F577" t="s">
        <v>1446</v>
      </c>
      <c r="G577" t="s">
        <v>1857</v>
      </c>
      <c r="H577" t="s">
        <v>19</v>
      </c>
      <c r="I577" t="s">
        <v>1545</v>
      </c>
      <c r="J577" s="1">
        <v>46003</v>
      </c>
      <c r="K577" t="s">
        <v>1546</v>
      </c>
      <c r="L577">
        <v>15300</v>
      </c>
      <c r="M577">
        <v>15300</v>
      </c>
      <c r="N577">
        <v>444</v>
      </c>
      <c r="O577">
        <v>14856</v>
      </c>
      <c r="P577" t="s">
        <v>2848</v>
      </c>
      <c r="Q577" t="s">
        <v>2849</v>
      </c>
      <c r="R577" t="s">
        <v>2850</v>
      </c>
      <c r="S577" t="s">
        <v>2851</v>
      </c>
    </row>
    <row r="578" spans="3:19" x14ac:dyDescent="0.45">
      <c r="C578" s="5">
        <f>Transformed_Data[[#This Row],[Amount]]/SUMIFS(Transformed_Data[Amount],Transformed_Data[Created],Transformed_Data[[#This Row],[Created]])</f>
        <v>0.42457146342951257</v>
      </c>
      <c r="D578" s="19" cm="1">
        <f t="array" ref="D578">IFERROR(_xlfn.XLOOKUP(Transformed_Data[[#This Row],[Created]],_xlfn._TRO_TRAILING('Fees by date'!$C$4:$C$1001),_xlfn._TRO_TRAILING('Fees by date'!$D$4:D$1001)),"")*Transformed_Data[[#This Row],[Stripe fee Allocation %]]</f>
        <v>-139.19999999999999</v>
      </c>
      <c r="E578" s="20">
        <f>DATEVALUE(SUBSTITUTE(_xlfn.TEXTAFTER(Transformed_Data[[#This Row],[TabName]], " ", -3), " ", ", ", 2))</f>
        <v>46007</v>
      </c>
      <c r="F578" t="s">
        <v>1446</v>
      </c>
      <c r="G578" t="s">
        <v>1857</v>
      </c>
      <c r="H578" t="s">
        <v>19</v>
      </c>
      <c r="I578" t="s">
        <v>1547</v>
      </c>
      <c r="J578" s="1">
        <v>46003</v>
      </c>
      <c r="K578" t="s">
        <v>1548</v>
      </c>
      <c r="L578">
        <v>34800</v>
      </c>
      <c r="M578">
        <v>34800</v>
      </c>
      <c r="N578">
        <v>1183.5</v>
      </c>
      <c r="O578">
        <v>33616.5</v>
      </c>
      <c r="P578" t="s">
        <v>2871</v>
      </c>
      <c r="Q578" t="s">
        <v>2872</v>
      </c>
      <c r="R578" t="s">
        <v>2873</v>
      </c>
      <c r="S578" t="s">
        <v>2874</v>
      </c>
    </row>
    <row r="579" spans="3:19" x14ac:dyDescent="0.45">
      <c r="C579" s="5">
        <f>Transformed_Data[[#This Row],[Amount]]/SUMIFS(Transformed_Data[Amount],Transformed_Data[Created],Transformed_Data[[#This Row],[Created]])</f>
        <v>1</v>
      </c>
      <c r="D579" s="19" cm="1">
        <f t="array" ref="D579">IFERROR(_xlfn.XLOOKUP(Transformed_Data[[#This Row],[Created]],_xlfn._TRO_TRAILING('Fees by date'!$C$4:$C$1001),_xlfn._TRO_TRAILING('Fees by date'!$D$4:D$1001)),"")*Transformed_Data[[#This Row],[Stripe fee Allocation %]]</f>
        <v>-171.2</v>
      </c>
      <c r="E579" s="20">
        <f>DATEVALUE(SUBSTITUTE(_xlfn.TEXTAFTER(Transformed_Data[[#This Row],[TabName]], " ", -3), " ", ", ", 2))</f>
        <v>46014</v>
      </c>
      <c r="F579" t="s">
        <v>1446</v>
      </c>
      <c r="G579" t="s">
        <v>1856</v>
      </c>
      <c r="H579" t="s">
        <v>19</v>
      </c>
      <c r="I579" t="s">
        <v>1488</v>
      </c>
      <c r="J579" s="1">
        <v>46005</v>
      </c>
      <c r="K579" t="s">
        <v>1489</v>
      </c>
      <c r="L579">
        <v>42800</v>
      </c>
      <c r="M579">
        <v>42800</v>
      </c>
      <c r="N579">
        <v>1241.5</v>
      </c>
      <c r="O579">
        <v>41558.5</v>
      </c>
      <c r="P579" t="s">
        <v>2875</v>
      </c>
      <c r="Q579" t="s">
        <v>2876</v>
      </c>
      <c r="R579" t="s">
        <v>2877</v>
      </c>
      <c r="S579" t="s">
        <v>2878</v>
      </c>
    </row>
    <row r="580" spans="3:19" x14ac:dyDescent="0.45">
      <c r="C580" s="5">
        <f>Transformed_Data[[#This Row],[Amount]]/SUMIFS(Transformed_Data[Amount],Transformed_Data[Created],Transformed_Data[[#This Row],[Created]])</f>
        <v>0.13303769401330376</v>
      </c>
      <c r="D580" s="19" cm="1">
        <f t="array" ref="D580">IFERROR(_xlfn.XLOOKUP(Transformed_Data[[#This Row],[Created]],_xlfn._TRO_TRAILING('Fees by date'!$C$4:$C$1001),_xlfn._TRO_TRAILING('Fees by date'!$D$4:D$1001)),"")*Transformed_Data[[#This Row],[Stripe fee Allocation %]]</f>
        <v>-36</v>
      </c>
      <c r="E580" s="20">
        <f>DATEVALUE(SUBSTITUTE(_xlfn.TEXTAFTER(Transformed_Data[[#This Row],[TabName]], " ", -3), " ", ", ", 2))</f>
        <v>46014</v>
      </c>
      <c r="F580" t="s">
        <v>1446</v>
      </c>
      <c r="G580" t="s">
        <v>1856</v>
      </c>
      <c r="H580" t="s">
        <v>19</v>
      </c>
      <c r="I580" t="s">
        <v>1490</v>
      </c>
      <c r="J580" s="1">
        <v>46006</v>
      </c>
      <c r="K580" t="s">
        <v>1491</v>
      </c>
      <c r="L580">
        <v>9000</v>
      </c>
      <c r="M580">
        <v>9000</v>
      </c>
      <c r="N580">
        <v>306.3</v>
      </c>
      <c r="O580">
        <v>8693.7000000000007</v>
      </c>
      <c r="P580" t="s">
        <v>2170</v>
      </c>
      <c r="Q580" t="s">
        <v>2171</v>
      </c>
      <c r="R580" t="s">
        <v>2172</v>
      </c>
      <c r="S580" t="s">
        <v>2866</v>
      </c>
    </row>
    <row r="581" spans="3:19" x14ac:dyDescent="0.45">
      <c r="C581" s="5">
        <f>Transformed_Data[[#This Row],[Amount]]/SUMIFS(Transformed_Data[Amount],Transformed_Data[Created],Transformed_Data[[#This Row],[Created]])</f>
        <v>2.2172949002217295E-3</v>
      </c>
      <c r="D581" s="19" cm="1">
        <f t="array" ref="D581">IFERROR(_xlfn.XLOOKUP(Transformed_Data[[#This Row],[Created]],_xlfn._TRO_TRAILING('Fees by date'!$C$4:$C$1001),_xlfn._TRO_TRAILING('Fees by date'!$D$4:D$1001)),"")*Transformed_Data[[#This Row],[Stripe fee Allocation %]]</f>
        <v>-0.60000000000000009</v>
      </c>
      <c r="E581" s="20">
        <f>DATEVALUE(SUBSTITUTE(_xlfn.TEXTAFTER(Transformed_Data[[#This Row],[TabName]], " ", -3), " ", ", ", 2))</f>
        <v>46014</v>
      </c>
      <c r="F581" t="s">
        <v>1446</v>
      </c>
      <c r="G581" t="s">
        <v>1856</v>
      </c>
      <c r="H581" t="s">
        <v>19</v>
      </c>
      <c r="I581" t="s">
        <v>1492</v>
      </c>
      <c r="J581" s="1">
        <v>46006</v>
      </c>
      <c r="K581" t="s">
        <v>1493</v>
      </c>
      <c r="L581">
        <v>150</v>
      </c>
      <c r="M581">
        <v>150</v>
      </c>
      <c r="N581">
        <v>4.6500000000000004</v>
      </c>
      <c r="O581">
        <v>145.35</v>
      </c>
      <c r="P581" t="s">
        <v>2719</v>
      </c>
      <c r="Q581" t="s">
        <v>2720</v>
      </c>
      <c r="R581" t="s">
        <v>2721</v>
      </c>
      <c r="S581" t="s">
        <v>2722</v>
      </c>
    </row>
    <row r="582" spans="3:19" x14ac:dyDescent="0.45">
      <c r="C582" s="5">
        <f>Transformed_Data[[#This Row],[Amount]]/SUMIFS(Transformed_Data[Amount],Transformed_Data[Created],Transformed_Data[[#This Row],[Created]])</f>
        <v>0.86031042128603108</v>
      </c>
      <c r="D582" s="19" cm="1">
        <f t="array" ref="D582">IFERROR(_xlfn.XLOOKUP(Transformed_Data[[#This Row],[Created]],_xlfn._TRO_TRAILING('Fees by date'!$C$4:$C$1001),_xlfn._TRO_TRAILING('Fees by date'!$D$4:D$1001)),"")*Transformed_Data[[#This Row],[Stripe fee Allocation %]]</f>
        <v>-232.80000000000004</v>
      </c>
      <c r="E582" s="20">
        <f>DATEVALUE(SUBSTITUTE(_xlfn.TEXTAFTER(Transformed_Data[[#This Row],[TabName]], " ", -3), " ", ", ", 2))</f>
        <v>46014</v>
      </c>
      <c r="F582" t="s">
        <v>1446</v>
      </c>
      <c r="G582" t="s">
        <v>1856</v>
      </c>
      <c r="H582" t="s">
        <v>19</v>
      </c>
      <c r="I582" t="s">
        <v>1494</v>
      </c>
      <c r="J582" s="1">
        <v>46006</v>
      </c>
      <c r="K582" t="s">
        <v>1495</v>
      </c>
      <c r="L582">
        <v>58200</v>
      </c>
      <c r="M582">
        <v>58200</v>
      </c>
      <c r="N582">
        <v>1688.1</v>
      </c>
      <c r="O582">
        <v>56511.9</v>
      </c>
      <c r="P582" t="s">
        <v>2512</v>
      </c>
      <c r="Q582" t="s">
        <v>2513</v>
      </c>
      <c r="R582" t="s">
        <v>2523</v>
      </c>
      <c r="S582" t="s">
        <v>2879</v>
      </c>
    </row>
    <row r="583" spans="3:19" x14ac:dyDescent="0.45">
      <c r="C583" s="5">
        <f>Transformed_Data[[#This Row],[Amount]]/SUMIFS(Transformed_Data[Amount],Transformed_Data[Created],Transformed_Data[[#This Row],[Created]])</f>
        <v>4.434589800443459E-3</v>
      </c>
      <c r="D583" s="19" cm="1">
        <f t="array" ref="D583">IFERROR(_xlfn.XLOOKUP(Transformed_Data[[#This Row],[Created]],_xlfn._TRO_TRAILING('Fees by date'!$C$4:$C$1001),_xlfn._TRO_TRAILING('Fees by date'!$D$4:D$1001)),"")*Transformed_Data[[#This Row],[Stripe fee Allocation %]]</f>
        <v>-1.2000000000000002</v>
      </c>
      <c r="E583" s="20">
        <f>DATEVALUE(SUBSTITUTE(_xlfn.TEXTAFTER(Transformed_Data[[#This Row],[TabName]], " ", -3), " ", ", ", 2))</f>
        <v>46014</v>
      </c>
      <c r="F583" t="s">
        <v>1446</v>
      </c>
      <c r="G583" t="s">
        <v>1856</v>
      </c>
      <c r="H583" t="s">
        <v>19</v>
      </c>
      <c r="I583" t="s">
        <v>1506</v>
      </c>
      <c r="J583" s="1">
        <v>46006</v>
      </c>
      <c r="K583" t="s">
        <v>1507</v>
      </c>
      <c r="L583">
        <v>300</v>
      </c>
      <c r="M583">
        <v>300</v>
      </c>
      <c r="N583">
        <v>8</v>
      </c>
      <c r="O583">
        <v>292</v>
      </c>
      <c r="P583" t="s">
        <v>2267</v>
      </c>
      <c r="Q583" t="s">
        <v>2268</v>
      </c>
      <c r="R583" t="s">
        <v>2575</v>
      </c>
      <c r="S583" t="s">
        <v>2576</v>
      </c>
    </row>
    <row r="584" spans="3:19" x14ac:dyDescent="0.45">
      <c r="C584" s="5">
        <f>Transformed_Data[[#This Row],[Amount]]/SUMIFS(Transformed_Data[Amount],Transformed_Data[Created],Transformed_Data[[#This Row],[Created]])</f>
        <v>4.0578687367678196E-3</v>
      </c>
      <c r="D584" s="19" cm="1">
        <f t="array" ref="D584">IFERROR(_xlfn.XLOOKUP(Transformed_Data[[#This Row],[Created]],_xlfn._TRO_TRAILING('Fees by date'!$C$4:$C$1001),_xlfn._TRO_TRAILING('Fees by date'!$D$4:D$1001)),"")*Transformed_Data[[#This Row],[Stripe fee Allocation %]]</f>
        <v>-0.92</v>
      </c>
      <c r="E584" s="20">
        <f>DATEVALUE(SUBSTITUTE(_xlfn.TEXTAFTER(Transformed_Data[[#This Row],[TabName]], " ", -3), " ", ", ", 2))</f>
        <v>46014</v>
      </c>
      <c r="F584" t="s">
        <v>1446</v>
      </c>
      <c r="G584" t="s">
        <v>1856</v>
      </c>
      <c r="H584" t="s">
        <v>19</v>
      </c>
      <c r="I584" t="s">
        <v>1496</v>
      </c>
      <c r="J584" s="1">
        <v>46009</v>
      </c>
      <c r="K584" t="s">
        <v>1497</v>
      </c>
      <c r="L584">
        <v>230</v>
      </c>
      <c r="M584">
        <v>230</v>
      </c>
      <c r="N584">
        <v>6.97</v>
      </c>
      <c r="O584">
        <v>223.03</v>
      </c>
      <c r="P584" t="s">
        <v>2491</v>
      </c>
      <c r="Q584" t="s">
        <v>2492</v>
      </c>
      <c r="R584" t="s">
        <v>2493</v>
      </c>
      <c r="S584" t="s">
        <v>2880</v>
      </c>
    </row>
    <row r="585" spans="3:19" x14ac:dyDescent="0.45">
      <c r="C585" s="5">
        <f>Transformed_Data[[#This Row],[Amount]]/SUMIFS(Transformed_Data[Amount],Transformed_Data[Created],Transformed_Data[[#This Row],[Created]])</f>
        <v>0.5548694424841214</v>
      </c>
      <c r="D585" s="19" cm="1">
        <f t="array" ref="D585">IFERROR(_xlfn.XLOOKUP(Transformed_Data[[#This Row],[Created]],_xlfn._TRO_TRAILING('Fees by date'!$C$4:$C$1001),_xlfn._TRO_TRAILING('Fees by date'!$D$4:D$1001)),"")*Transformed_Data[[#This Row],[Stripe fee Allocation %]]</f>
        <v>-125.8</v>
      </c>
      <c r="E585" s="20">
        <f>DATEVALUE(SUBSTITUTE(_xlfn.TEXTAFTER(Transformed_Data[[#This Row],[TabName]], " ", -3), " ", ", ", 2))</f>
        <v>46014</v>
      </c>
      <c r="F585" t="s">
        <v>1446</v>
      </c>
      <c r="G585" t="s">
        <v>1856</v>
      </c>
      <c r="H585" t="s">
        <v>19</v>
      </c>
      <c r="I585" t="s">
        <v>1498</v>
      </c>
      <c r="J585" s="1">
        <v>46009</v>
      </c>
      <c r="K585" t="s">
        <v>1499</v>
      </c>
      <c r="L585">
        <v>31450</v>
      </c>
      <c r="M585">
        <v>31450</v>
      </c>
      <c r="N585">
        <v>912.35</v>
      </c>
      <c r="O585">
        <v>30537.65</v>
      </c>
      <c r="P585" t="s">
        <v>2881</v>
      </c>
      <c r="Q585" t="s">
        <v>2882</v>
      </c>
      <c r="R585" t="s">
        <v>2883</v>
      </c>
      <c r="S585" t="s">
        <v>2884</v>
      </c>
    </row>
    <row r="586" spans="3:19" x14ac:dyDescent="0.45">
      <c r="C586" s="5">
        <f>Transformed_Data[[#This Row],[Amount]]/SUMIFS(Transformed_Data[Amount],Transformed_Data[Created],Transformed_Data[[#This Row],[Created]])</f>
        <v>0.44107268877911082</v>
      </c>
      <c r="D586" s="19" cm="1">
        <f t="array" ref="D586">IFERROR(_xlfn.XLOOKUP(Transformed_Data[[#This Row],[Created]],_xlfn._TRO_TRAILING('Fees by date'!$C$4:$C$1001),_xlfn._TRO_TRAILING('Fees by date'!$D$4:D$1001)),"")*Transformed_Data[[#This Row],[Stripe fee Allocation %]]</f>
        <v>-100</v>
      </c>
      <c r="E586" s="20">
        <f>DATEVALUE(SUBSTITUTE(_xlfn.TEXTAFTER(Transformed_Data[[#This Row],[TabName]], " ", -3), " ", ", ", 2))</f>
        <v>46014</v>
      </c>
      <c r="F586" t="s">
        <v>1446</v>
      </c>
      <c r="G586" t="s">
        <v>1856</v>
      </c>
      <c r="H586" t="s">
        <v>19</v>
      </c>
      <c r="I586" t="s">
        <v>1508</v>
      </c>
      <c r="J586" s="1">
        <v>46009</v>
      </c>
      <c r="K586" t="s">
        <v>1509</v>
      </c>
      <c r="L586">
        <v>25000</v>
      </c>
      <c r="M586">
        <v>25000</v>
      </c>
      <c r="N586">
        <v>8</v>
      </c>
      <c r="O586">
        <v>24992</v>
      </c>
      <c r="P586" t="s">
        <v>2231</v>
      </c>
      <c r="Q586" t="s">
        <v>2232</v>
      </c>
      <c r="R586" t="s">
        <v>2233</v>
      </c>
      <c r="S586" t="s">
        <v>2234</v>
      </c>
    </row>
    <row r="587" spans="3:19" x14ac:dyDescent="0.45">
      <c r="C587" s="5">
        <f>Transformed_Data[[#This Row],[Amount]]/SUMIFS(Transformed_Data[Amount],Transformed_Data[Created],Transformed_Data[[#This Row],[Created]])</f>
        <v>0.89686098654708524</v>
      </c>
      <c r="D587" s="19" cm="1">
        <f t="array" ref="D587">IFERROR(_xlfn.XLOOKUP(Transformed_Data[[#This Row],[Created]],_xlfn._TRO_TRAILING('Fees by date'!$C$4:$C$1001),_xlfn._TRO_TRAILING('Fees by date'!$D$4:D$1001)),"")*Transformed_Data[[#This Row],[Stripe fee Allocation %]]</f>
        <v>-12</v>
      </c>
      <c r="E587" s="20">
        <f>DATEVALUE(SUBSTITUTE(_xlfn.TEXTAFTER(Transformed_Data[[#This Row],[TabName]], " ", -3), " ", ", ", 2))</f>
        <v>46014</v>
      </c>
      <c r="F587" t="s">
        <v>1446</v>
      </c>
      <c r="G587" t="s">
        <v>1856</v>
      </c>
      <c r="H587" t="s">
        <v>19</v>
      </c>
      <c r="I587" t="s">
        <v>1500</v>
      </c>
      <c r="J587" s="1">
        <v>46010</v>
      </c>
      <c r="K587" t="s">
        <v>1501</v>
      </c>
      <c r="L587">
        <v>3000</v>
      </c>
      <c r="M587">
        <v>3000</v>
      </c>
      <c r="N587">
        <v>87.3</v>
      </c>
      <c r="O587">
        <v>2912.7</v>
      </c>
      <c r="P587" t="s">
        <v>2126</v>
      </c>
      <c r="Q587" t="s">
        <v>2127</v>
      </c>
      <c r="R587" t="s">
        <v>2128</v>
      </c>
      <c r="S587" t="s">
        <v>2885</v>
      </c>
    </row>
    <row r="588" spans="3:19" x14ac:dyDescent="0.45">
      <c r="C588" s="5">
        <f>Transformed_Data[[#This Row],[Amount]]/SUMIFS(Transformed_Data[Amount],Transformed_Data[Created],Transformed_Data[[#This Row],[Created]])</f>
        <v>5.829596412556054E-2</v>
      </c>
      <c r="D588" s="19" cm="1">
        <f t="array" ref="D588">IFERROR(_xlfn.XLOOKUP(Transformed_Data[[#This Row],[Created]],_xlfn._TRO_TRAILING('Fees by date'!$C$4:$C$1001),_xlfn._TRO_TRAILING('Fees by date'!$D$4:D$1001)),"")*Transformed_Data[[#This Row],[Stripe fee Allocation %]]</f>
        <v>-0.77999999999999992</v>
      </c>
      <c r="E588" s="20">
        <f>DATEVALUE(SUBSTITUTE(_xlfn.TEXTAFTER(Transformed_Data[[#This Row],[TabName]], " ", -3), " ", ", ", 2))</f>
        <v>46014</v>
      </c>
      <c r="F588" t="s">
        <v>1446</v>
      </c>
      <c r="G588" t="s">
        <v>1856</v>
      </c>
      <c r="H588" t="s">
        <v>19</v>
      </c>
      <c r="I588" t="s">
        <v>1502</v>
      </c>
      <c r="J588" s="1">
        <v>46010</v>
      </c>
      <c r="K588" t="s">
        <v>1503</v>
      </c>
      <c r="L588">
        <v>195</v>
      </c>
      <c r="M588">
        <v>195</v>
      </c>
      <c r="N588">
        <v>5.96</v>
      </c>
      <c r="O588">
        <v>189.04</v>
      </c>
      <c r="P588" t="s">
        <v>2504</v>
      </c>
      <c r="Q588" t="s">
        <v>2505</v>
      </c>
      <c r="R588" t="s">
        <v>2658</v>
      </c>
      <c r="S588" t="s">
        <v>2659</v>
      </c>
    </row>
    <row r="589" spans="3:19" x14ac:dyDescent="0.45">
      <c r="C589" s="5">
        <f>Transformed_Data[[#This Row],[Amount]]/SUMIFS(Transformed_Data[Amount],Transformed_Data[Created],Transformed_Data[[#This Row],[Created]])</f>
        <v>4.4843049327354258E-2</v>
      </c>
      <c r="D589" s="19" cm="1">
        <f t="array" ref="D589">IFERROR(_xlfn.XLOOKUP(Transformed_Data[[#This Row],[Created]],_xlfn._TRO_TRAILING('Fees by date'!$C$4:$C$1001),_xlfn._TRO_TRAILING('Fees by date'!$D$4:D$1001)),"")*Transformed_Data[[#This Row],[Stripe fee Allocation %]]</f>
        <v>-0.6</v>
      </c>
      <c r="E589" s="20">
        <f>DATEVALUE(SUBSTITUTE(_xlfn.TEXTAFTER(Transformed_Data[[#This Row],[TabName]], " ", -3), " ", ", ", 2))</f>
        <v>46014</v>
      </c>
      <c r="F589" t="s">
        <v>1446</v>
      </c>
      <c r="G589" t="s">
        <v>1856</v>
      </c>
      <c r="H589" t="s">
        <v>19</v>
      </c>
      <c r="I589" t="s">
        <v>1504</v>
      </c>
      <c r="J589" s="1">
        <v>46010</v>
      </c>
      <c r="K589" t="s">
        <v>1505</v>
      </c>
      <c r="L589">
        <v>150</v>
      </c>
      <c r="M589">
        <v>150</v>
      </c>
      <c r="N589">
        <v>4.6500000000000004</v>
      </c>
      <c r="O589">
        <v>145.35</v>
      </c>
      <c r="P589" t="s">
        <v>2650</v>
      </c>
      <c r="Q589" t="s">
        <v>2651</v>
      </c>
      <c r="R589" t="s">
        <v>2652</v>
      </c>
      <c r="S589" t="s">
        <v>2653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5787-D34C-4A42-B968-C602D7D2C397}">
  <sheetPr>
    <tabColor rgb="FF92D050"/>
  </sheetPr>
  <dimension ref="C2:Z1060"/>
  <sheetViews>
    <sheetView showGridLines="0" workbookViewId="0">
      <selection activeCell="D11" sqref="D11"/>
    </sheetView>
  </sheetViews>
  <sheetFormatPr defaultRowHeight="14.25" outlineLevelCol="1" x14ac:dyDescent="0.45"/>
  <cols>
    <col min="1" max="2" width="2.6640625" customWidth="1"/>
    <col min="3" max="3" width="11.53125" style="1" bestFit="1" customWidth="1"/>
    <col min="4" max="4" width="40.53125" style="1" bestFit="1" customWidth="1"/>
    <col min="5" max="5" width="20.46484375" bestFit="1" customWidth="1"/>
    <col min="6" max="6" width="19.86328125" bestFit="1" customWidth="1"/>
    <col min="7" max="7" width="33" bestFit="1" customWidth="1"/>
    <col min="8" max="8" width="10.19921875" bestFit="1" customWidth="1"/>
    <col min="9" max="9" width="26.6640625" customWidth="1"/>
    <col min="10" max="10" width="14.3984375" bestFit="1" customWidth="1"/>
    <col min="11" max="12" width="10.46484375" bestFit="1" customWidth="1"/>
    <col min="13" max="13" width="19.1328125" bestFit="1" customWidth="1"/>
    <col min="14" max="14" width="11.86328125" bestFit="1" customWidth="1"/>
    <col min="15" max="15" width="10.86328125" bestFit="1" customWidth="1"/>
    <col min="16" max="16" width="9.796875" hidden="1" customWidth="1"/>
    <col min="17" max="17" width="39.53125" bestFit="1" customWidth="1"/>
    <col min="18" max="18" width="39.53125" customWidth="1" outlineLevel="1"/>
    <col min="19" max="19" width="21.53125" customWidth="1" outlineLevel="1"/>
    <col min="20" max="20" width="32.19921875" customWidth="1" outlineLevel="1"/>
    <col min="21" max="21" width="24.86328125" customWidth="1" outlineLevel="1"/>
    <col min="22" max="22" width="25" customWidth="1" outlineLevel="1"/>
    <col min="23" max="24" width="26.33203125" customWidth="1" outlineLevel="1"/>
    <col min="25" max="25" width="21.19921875" customWidth="1" outlineLevel="1"/>
    <col min="26" max="27" width="23.86328125" bestFit="1" customWidth="1"/>
    <col min="28" max="29" width="11.46484375" bestFit="1" customWidth="1"/>
  </cols>
  <sheetData>
    <row r="2" spans="3:26" x14ac:dyDescent="0.45">
      <c r="J2" s="16">
        <f>SUBTOTAL(9,Data[Amount])</f>
        <v>12126039.129999997</v>
      </c>
      <c r="N2" s="16">
        <f>SUBTOTAL(9,Data[Fees])</f>
        <v>279477.70999999956</v>
      </c>
    </row>
    <row r="3" spans="3:26" x14ac:dyDescent="0.45">
      <c r="C3" s="7">
        <f>COLUMN(C3)-2</f>
        <v>1</v>
      </c>
      <c r="D3" s="7">
        <f>COLUMN(D3)-2</f>
        <v>2</v>
      </c>
      <c r="E3" s="7">
        <f t="shared" ref="E3:Z3" si="0">COLUMN(E3)-2</f>
        <v>3</v>
      </c>
      <c r="F3" s="7">
        <f t="shared" si="0"/>
        <v>4</v>
      </c>
      <c r="G3" s="7">
        <f t="shared" si="0"/>
        <v>5</v>
      </c>
      <c r="H3" s="7">
        <f t="shared" si="0"/>
        <v>6</v>
      </c>
      <c r="I3" s="7">
        <f t="shared" si="0"/>
        <v>7</v>
      </c>
      <c r="J3" s="7">
        <f t="shared" si="0"/>
        <v>8</v>
      </c>
      <c r="K3" s="7">
        <f t="shared" si="0"/>
        <v>9</v>
      </c>
      <c r="L3" s="7">
        <f t="shared" si="0"/>
        <v>10</v>
      </c>
      <c r="M3" s="7">
        <f t="shared" si="0"/>
        <v>11</v>
      </c>
      <c r="N3" s="7">
        <f t="shared" si="0"/>
        <v>12</v>
      </c>
      <c r="O3" s="7">
        <f t="shared" si="0"/>
        <v>13</v>
      </c>
      <c r="P3" s="7">
        <f t="shared" si="0"/>
        <v>14</v>
      </c>
      <c r="Q3" s="7">
        <f t="shared" si="0"/>
        <v>15</v>
      </c>
      <c r="R3" s="7">
        <f t="shared" si="0"/>
        <v>16</v>
      </c>
      <c r="S3" s="7">
        <f t="shared" si="0"/>
        <v>17</v>
      </c>
      <c r="T3" s="7">
        <f t="shared" si="0"/>
        <v>18</v>
      </c>
      <c r="U3" s="7">
        <f t="shared" si="0"/>
        <v>19</v>
      </c>
      <c r="V3" s="7">
        <f t="shared" si="0"/>
        <v>20</v>
      </c>
      <c r="W3" s="7">
        <f t="shared" si="0"/>
        <v>21</v>
      </c>
      <c r="X3" s="7">
        <f t="shared" si="0"/>
        <v>22</v>
      </c>
      <c r="Y3" s="7">
        <f t="shared" si="0"/>
        <v>23</v>
      </c>
      <c r="Z3" s="7">
        <f t="shared" si="0"/>
        <v>24</v>
      </c>
    </row>
    <row r="4" spans="3:26" x14ac:dyDescent="0.45">
      <c r="C4" s="2" t="s">
        <v>285</v>
      </c>
      <c r="D4" t="s">
        <v>286</v>
      </c>
      <c r="E4" t="s">
        <v>287</v>
      </c>
      <c r="F4" t="s">
        <v>0</v>
      </c>
      <c r="G4" t="s">
        <v>1</v>
      </c>
      <c r="H4" t="s">
        <v>2</v>
      </c>
      <c r="I4" t="s">
        <v>3</v>
      </c>
      <c r="J4" t="s">
        <v>4</v>
      </c>
      <c r="K4" t="s">
        <v>5</v>
      </c>
      <c r="L4" t="s">
        <v>284</v>
      </c>
      <c r="M4" t="s">
        <v>6</v>
      </c>
      <c r="N4" t="s">
        <v>7</v>
      </c>
      <c r="O4" t="s">
        <v>8</v>
      </c>
      <c r="P4" t="s">
        <v>9</v>
      </c>
      <c r="Q4" t="s">
        <v>10</v>
      </c>
      <c r="R4" t="s">
        <v>11</v>
      </c>
      <c r="S4" t="s">
        <v>12</v>
      </c>
      <c r="T4" t="s">
        <v>13</v>
      </c>
      <c r="U4" t="s">
        <v>14</v>
      </c>
      <c r="V4" t="s">
        <v>15</v>
      </c>
      <c r="W4" t="s">
        <v>16</v>
      </c>
      <c r="X4" t="s">
        <v>17</v>
      </c>
      <c r="Y4" t="s">
        <v>18</v>
      </c>
    </row>
    <row r="5" spans="3:26" x14ac:dyDescent="0.45">
      <c r="C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" t="s">
        <v>616</v>
      </c>
      <c r="E5" t="s">
        <v>1860</v>
      </c>
      <c r="F5" t="s">
        <v>19</v>
      </c>
      <c r="G5" t="s">
        <v>617</v>
      </c>
      <c r="H5" s="1">
        <v>45800</v>
      </c>
      <c r="I5" t="s">
        <v>618</v>
      </c>
      <c r="J5">
        <v>150</v>
      </c>
      <c r="K5" t="s">
        <v>21</v>
      </c>
      <c r="L5" s="3">
        <f>Data[[#This Row],[Fees]]/Data[[#This Row],[Converted Amount]]</f>
        <v>3.1000000000000003E-2</v>
      </c>
      <c r="M5" s="11">
        <v>150</v>
      </c>
      <c r="N5" s="11">
        <v>4.6500000000000004</v>
      </c>
      <c r="O5" s="11">
        <v>145.35</v>
      </c>
      <c r="P5" t="s">
        <v>21</v>
      </c>
      <c r="Q5" t="s">
        <v>619</v>
      </c>
    </row>
    <row r="6" spans="3:26" x14ac:dyDescent="0.45">
      <c r="C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" t="s">
        <v>616</v>
      </c>
      <c r="E6" t="s">
        <v>1860</v>
      </c>
      <c r="F6" t="s">
        <v>19</v>
      </c>
      <c r="G6" t="s">
        <v>620</v>
      </c>
      <c r="H6" s="1">
        <v>45803</v>
      </c>
      <c r="I6" t="s">
        <v>621</v>
      </c>
      <c r="J6">
        <v>11600</v>
      </c>
      <c r="K6" t="s">
        <v>21</v>
      </c>
      <c r="L6" s="3">
        <f>Data[[#This Row],[Fees]]/Data[[#This Row],[Converted Amount]]</f>
        <v>3.4025862068965518E-2</v>
      </c>
      <c r="M6" s="11">
        <v>11600</v>
      </c>
      <c r="N6" s="11">
        <v>394.7</v>
      </c>
      <c r="O6" s="11">
        <v>11205.3</v>
      </c>
      <c r="P6" t="s">
        <v>21</v>
      </c>
      <c r="Q6" t="s">
        <v>1885</v>
      </c>
    </row>
    <row r="7" spans="3:26" x14ac:dyDescent="0.45">
      <c r="C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" t="s">
        <v>616</v>
      </c>
      <c r="E7" t="s">
        <v>1860</v>
      </c>
      <c r="F7" t="s">
        <v>19</v>
      </c>
      <c r="G7" t="s">
        <v>622</v>
      </c>
      <c r="H7" s="1">
        <v>45803</v>
      </c>
      <c r="I7" t="s">
        <v>623</v>
      </c>
      <c r="J7">
        <v>850</v>
      </c>
      <c r="K7" t="s">
        <v>21</v>
      </c>
      <c r="L7" s="3">
        <f>Data[[#This Row],[Fees]]/Data[[#This Row],[Converted Amount]]</f>
        <v>3.4352941176470586E-2</v>
      </c>
      <c r="M7" s="11">
        <v>850</v>
      </c>
      <c r="N7" s="11">
        <v>29.2</v>
      </c>
      <c r="O7" s="11">
        <v>820.8</v>
      </c>
      <c r="P7" t="s">
        <v>21</v>
      </c>
      <c r="Q7" t="s">
        <v>1886</v>
      </c>
    </row>
    <row r="8" spans="3:26" x14ac:dyDescent="0.45">
      <c r="C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" t="s">
        <v>616</v>
      </c>
      <c r="E8" t="s">
        <v>1860</v>
      </c>
      <c r="F8" t="s">
        <v>19</v>
      </c>
      <c r="G8" t="s">
        <v>624</v>
      </c>
      <c r="H8" s="1">
        <v>45803</v>
      </c>
      <c r="I8" t="s">
        <v>625</v>
      </c>
      <c r="J8">
        <v>575</v>
      </c>
      <c r="K8" t="s">
        <v>21</v>
      </c>
      <c r="L8" s="3">
        <f>Data[[#This Row],[Fees]]/Data[[#This Row],[Converted Amount]]</f>
        <v>2.9530434782608698E-2</v>
      </c>
      <c r="M8" s="11">
        <v>575</v>
      </c>
      <c r="N8" s="11">
        <v>16.98</v>
      </c>
      <c r="O8" s="11">
        <v>558.02</v>
      </c>
      <c r="P8" t="s">
        <v>21</v>
      </c>
      <c r="Q8" t="s">
        <v>1887</v>
      </c>
    </row>
    <row r="9" spans="3:26" x14ac:dyDescent="0.45">
      <c r="C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" t="s">
        <v>616</v>
      </c>
      <c r="E9" t="s">
        <v>1860</v>
      </c>
      <c r="F9" t="s">
        <v>19</v>
      </c>
      <c r="G9" t="s">
        <v>626</v>
      </c>
      <c r="H9" s="1">
        <v>45803</v>
      </c>
      <c r="I9" t="s">
        <v>627</v>
      </c>
      <c r="J9">
        <v>55</v>
      </c>
      <c r="K9" t="s">
        <v>21</v>
      </c>
      <c r="L9" s="3">
        <f>Data[[#This Row],[Fees]]/Data[[#This Row],[Converted Amount]]</f>
        <v>3.4545454545454546E-2</v>
      </c>
      <c r="M9" s="11">
        <v>55</v>
      </c>
      <c r="N9" s="11">
        <v>1.9</v>
      </c>
      <c r="O9" s="11">
        <v>53.1</v>
      </c>
      <c r="P9" t="s">
        <v>21</v>
      </c>
      <c r="Q9" t="s">
        <v>1891</v>
      </c>
    </row>
    <row r="10" spans="3:26" x14ac:dyDescent="0.45">
      <c r="C1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0" t="s">
        <v>616</v>
      </c>
      <c r="E10" t="s">
        <v>1860</v>
      </c>
      <c r="F10" t="s">
        <v>41</v>
      </c>
      <c r="G10" t="s">
        <v>646</v>
      </c>
      <c r="H10" s="1">
        <v>45803</v>
      </c>
      <c r="I10" t="s">
        <v>647</v>
      </c>
      <c r="J10">
        <v>-1530.5</v>
      </c>
      <c r="K10" t="s">
        <v>21</v>
      </c>
      <c r="L10" s="3">
        <f>Data[[#This Row],[Fees]]/Data[[#This Row],[Converted Amount]]</f>
        <v>0</v>
      </c>
      <c r="M10" s="11">
        <v>-1530.5</v>
      </c>
      <c r="N10" s="11">
        <v>0</v>
      </c>
      <c r="O10" s="11">
        <v>-1530.5</v>
      </c>
      <c r="P10" t="s">
        <v>21</v>
      </c>
      <c r="Q10" t="s">
        <v>1893</v>
      </c>
    </row>
    <row r="11" spans="3:26" x14ac:dyDescent="0.45">
      <c r="C1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1" t="s">
        <v>616</v>
      </c>
      <c r="E11" t="s">
        <v>1860</v>
      </c>
      <c r="F11" t="s">
        <v>41</v>
      </c>
      <c r="G11" t="s">
        <v>648</v>
      </c>
      <c r="H11" s="1">
        <v>45803</v>
      </c>
      <c r="I11" t="s">
        <v>649</v>
      </c>
      <c r="J11">
        <v>-1530.5</v>
      </c>
      <c r="K11" t="s">
        <v>21</v>
      </c>
      <c r="L11" s="3">
        <f>Data[[#This Row],[Fees]]/Data[[#This Row],[Converted Amount]]</f>
        <v>0</v>
      </c>
      <c r="M11" s="11">
        <v>-1530.5</v>
      </c>
      <c r="N11" s="11">
        <v>0</v>
      </c>
      <c r="O11" s="11">
        <v>-1530.5</v>
      </c>
      <c r="P11" t="s">
        <v>21</v>
      </c>
      <c r="Q11" t="s">
        <v>1894</v>
      </c>
    </row>
    <row r="12" spans="3:26" x14ac:dyDescent="0.45">
      <c r="C1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2" t="s">
        <v>616</v>
      </c>
      <c r="E12" t="s">
        <v>1860</v>
      </c>
      <c r="F12" t="s">
        <v>19</v>
      </c>
      <c r="G12" t="s">
        <v>628</v>
      </c>
      <c r="H12" s="1">
        <v>45804</v>
      </c>
      <c r="I12" t="s">
        <v>629</v>
      </c>
      <c r="J12">
        <v>480</v>
      </c>
      <c r="K12" t="s">
        <v>21</v>
      </c>
      <c r="L12" s="3">
        <f>Data[[#This Row],[Fees]]/Data[[#This Row],[Converted Amount]]</f>
        <v>2.9625000000000002E-2</v>
      </c>
      <c r="M12" s="11">
        <v>480</v>
      </c>
      <c r="N12" s="11">
        <v>14.22</v>
      </c>
      <c r="O12" s="11">
        <v>465.78</v>
      </c>
      <c r="P12" t="s">
        <v>21</v>
      </c>
      <c r="Q12" t="s">
        <v>1895</v>
      </c>
    </row>
    <row r="13" spans="3:26" x14ac:dyDescent="0.45">
      <c r="C1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3" t="s">
        <v>616</v>
      </c>
      <c r="E13" t="s">
        <v>1860</v>
      </c>
      <c r="F13" t="s">
        <v>19</v>
      </c>
      <c r="G13" t="s">
        <v>630</v>
      </c>
      <c r="H13" s="1">
        <v>45804</v>
      </c>
      <c r="I13" t="s">
        <v>631</v>
      </c>
      <c r="J13">
        <v>5800</v>
      </c>
      <c r="K13" t="s">
        <v>21</v>
      </c>
      <c r="L13" s="3">
        <f>Data[[#This Row],[Fees]]/Data[[#This Row],[Converted Amount]]</f>
        <v>2.9051724137931036E-2</v>
      </c>
      <c r="M13" s="11">
        <v>5800</v>
      </c>
      <c r="N13" s="11">
        <v>168.5</v>
      </c>
      <c r="O13" s="11">
        <v>5631.5</v>
      </c>
      <c r="P13" t="s">
        <v>21</v>
      </c>
      <c r="Q13" t="s">
        <v>1899</v>
      </c>
    </row>
    <row r="14" spans="3:26" x14ac:dyDescent="0.45">
      <c r="C1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4" t="s">
        <v>616</v>
      </c>
      <c r="E14" t="s">
        <v>1860</v>
      </c>
      <c r="F14" t="s">
        <v>19</v>
      </c>
      <c r="G14" t="s">
        <v>632</v>
      </c>
      <c r="H14" s="1">
        <v>45804</v>
      </c>
      <c r="I14" t="s">
        <v>633</v>
      </c>
      <c r="J14">
        <v>11200</v>
      </c>
      <c r="K14" t="s">
        <v>21</v>
      </c>
      <c r="L14" s="3">
        <f>Data[[#This Row],[Fees]]/Data[[#This Row],[Converted Amount]]</f>
        <v>2.9026785714285717E-2</v>
      </c>
      <c r="M14" s="11">
        <v>11200</v>
      </c>
      <c r="N14" s="11">
        <v>325.10000000000002</v>
      </c>
      <c r="O14" s="11">
        <v>10874.9</v>
      </c>
      <c r="P14" t="s">
        <v>21</v>
      </c>
      <c r="Q14" t="s">
        <v>1900</v>
      </c>
    </row>
    <row r="15" spans="3:26" x14ac:dyDescent="0.45">
      <c r="C1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5" t="s">
        <v>616</v>
      </c>
      <c r="E15" t="s">
        <v>1860</v>
      </c>
      <c r="F15" t="s">
        <v>19</v>
      </c>
      <c r="G15" t="s">
        <v>634</v>
      </c>
      <c r="H15" s="1">
        <v>45804</v>
      </c>
      <c r="I15" t="s">
        <v>635</v>
      </c>
      <c r="J15">
        <v>98750</v>
      </c>
      <c r="K15" t="s">
        <v>21</v>
      </c>
      <c r="L15" s="3">
        <f>Data[[#This Row],[Fees]]/Data[[#This Row],[Converted Amount]]</f>
        <v>2.9003037974683545E-2</v>
      </c>
      <c r="M15" s="11">
        <v>98750</v>
      </c>
      <c r="N15" s="11">
        <v>2864.05</v>
      </c>
      <c r="O15" s="11">
        <v>95885.95</v>
      </c>
      <c r="P15" t="s">
        <v>21</v>
      </c>
      <c r="Q15" t="s">
        <v>1901</v>
      </c>
    </row>
    <row r="16" spans="3:26" x14ac:dyDescent="0.45">
      <c r="C1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6" t="s">
        <v>616</v>
      </c>
      <c r="E16" t="s">
        <v>1860</v>
      </c>
      <c r="F16" t="s">
        <v>41</v>
      </c>
      <c r="G16" t="s">
        <v>650</v>
      </c>
      <c r="H16" s="1">
        <v>45804</v>
      </c>
      <c r="I16" t="s">
        <v>651</v>
      </c>
      <c r="J16">
        <v>-731</v>
      </c>
      <c r="K16" t="s">
        <v>21</v>
      </c>
      <c r="L16" s="3">
        <f>Data[[#This Row],[Fees]]/Data[[#This Row],[Converted Amount]]</f>
        <v>0</v>
      </c>
      <c r="M16" s="11">
        <v>-731</v>
      </c>
      <c r="N16" s="11">
        <v>0</v>
      </c>
      <c r="O16" s="11">
        <v>-731</v>
      </c>
      <c r="P16" t="s">
        <v>21</v>
      </c>
      <c r="Q16" t="s">
        <v>1905</v>
      </c>
    </row>
    <row r="17" spans="3:17" x14ac:dyDescent="0.45">
      <c r="C1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7" t="s">
        <v>616</v>
      </c>
      <c r="E17" t="s">
        <v>1860</v>
      </c>
      <c r="F17" t="s">
        <v>19</v>
      </c>
      <c r="G17" t="s">
        <v>636</v>
      </c>
      <c r="H17" s="1">
        <v>45805</v>
      </c>
      <c r="I17" t="s">
        <v>637</v>
      </c>
      <c r="J17">
        <v>5800</v>
      </c>
      <c r="K17" t="s">
        <v>21</v>
      </c>
      <c r="L17" s="3">
        <f>Data[[#This Row],[Fees]]/Data[[#This Row],[Converted Amount]]</f>
        <v>2.9051724137931036E-2</v>
      </c>
      <c r="M17" s="11">
        <v>5800</v>
      </c>
      <c r="N17" s="11">
        <v>168.5</v>
      </c>
      <c r="O17" s="11">
        <v>5631.5</v>
      </c>
      <c r="P17" t="s">
        <v>21</v>
      </c>
      <c r="Q17" t="s">
        <v>1906</v>
      </c>
    </row>
    <row r="18" spans="3:17" x14ac:dyDescent="0.45">
      <c r="C1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8" t="s">
        <v>616</v>
      </c>
      <c r="E18" t="s">
        <v>1860</v>
      </c>
      <c r="F18" t="s">
        <v>19</v>
      </c>
      <c r="G18" t="s">
        <v>638</v>
      </c>
      <c r="H18" s="1">
        <v>45805</v>
      </c>
      <c r="I18" t="s">
        <v>639</v>
      </c>
      <c r="J18">
        <v>305</v>
      </c>
      <c r="K18" t="s">
        <v>21</v>
      </c>
      <c r="L18" s="3">
        <f>Data[[#This Row],[Fees]]/Data[[#This Row],[Converted Amount]]</f>
        <v>3.0000000000000002E-2</v>
      </c>
      <c r="M18" s="11">
        <v>305</v>
      </c>
      <c r="N18" s="11">
        <v>9.15</v>
      </c>
      <c r="O18" s="11">
        <v>295.85000000000002</v>
      </c>
      <c r="P18" t="s">
        <v>21</v>
      </c>
      <c r="Q18" t="s">
        <v>1910</v>
      </c>
    </row>
    <row r="19" spans="3:17" x14ac:dyDescent="0.45">
      <c r="C1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9" t="s">
        <v>616</v>
      </c>
      <c r="E19" t="s">
        <v>1860</v>
      </c>
      <c r="F19" t="s">
        <v>19</v>
      </c>
      <c r="G19" t="s">
        <v>640</v>
      </c>
      <c r="H19" s="1">
        <v>45805</v>
      </c>
      <c r="I19" t="s">
        <v>641</v>
      </c>
      <c r="J19">
        <v>58020</v>
      </c>
      <c r="K19" t="s">
        <v>21</v>
      </c>
      <c r="L19" s="3">
        <f>Data[[#This Row],[Fees]]/Data[[#This Row],[Converted Amount]]</f>
        <v>2.9005170630816961E-2</v>
      </c>
      <c r="M19" s="11">
        <v>58020</v>
      </c>
      <c r="N19" s="11">
        <v>1682.88</v>
      </c>
      <c r="O19" s="11">
        <v>56337.120000000003</v>
      </c>
      <c r="P19" t="s">
        <v>21</v>
      </c>
      <c r="Q19" t="s">
        <v>1911</v>
      </c>
    </row>
    <row r="20" spans="3:17" x14ac:dyDescent="0.45">
      <c r="C2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0" t="s">
        <v>616</v>
      </c>
      <c r="E20" t="s">
        <v>1860</v>
      </c>
      <c r="F20" t="s">
        <v>19</v>
      </c>
      <c r="G20" t="s">
        <v>642</v>
      </c>
      <c r="H20" s="1">
        <v>45805</v>
      </c>
      <c r="I20" t="s">
        <v>643</v>
      </c>
      <c r="J20">
        <v>50</v>
      </c>
      <c r="K20" t="s">
        <v>21</v>
      </c>
      <c r="L20" s="3">
        <f>Data[[#This Row],[Fees]]/Data[[#This Row],[Converted Amount]]</f>
        <v>3.5000000000000003E-2</v>
      </c>
      <c r="M20" s="11">
        <v>50</v>
      </c>
      <c r="N20" s="11">
        <v>1.75</v>
      </c>
      <c r="O20" s="11">
        <v>48.25</v>
      </c>
      <c r="P20" t="s">
        <v>21</v>
      </c>
      <c r="Q20" t="s">
        <v>1915</v>
      </c>
    </row>
    <row r="21" spans="3:17" x14ac:dyDescent="0.45">
      <c r="C2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1" t="s">
        <v>616</v>
      </c>
      <c r="E21" t="s">
        <v>1860</v>
      </c>
      <c r="F21" t="s">
        <v>19</v>
      </c>
      <c r="G21" t="s">
        <v>644</v>
      </c>
      <c r="H21" s="1">
        <v>45806</v>
      </c>
      <c r="I21" t="s">
        <v>645</v>
      </c>
      <c r="J21">
        <v>74400</v>
      </c>
      <c r="K21" t="s">
        <v>21</v>
      </c>
      <c r="L21" s="3">
        <f>Data[[#This Row],[Fees]]/Data[[#This Row],[Converted Amount]]</f>
        <v>2.9004032258064517E-2</v>
      </c>
      <c r="M21" s="11">
        <v>74400</v>
      </c>
      <c r="N21" s="11">
        <v>2157.9</v>
      </c>
      <c r="O21" s="11">
        <v>72242.100000000006</v>
      </c>
      <c r="P21" t="s">
        <v>21</v>
      </c>
      <c r="Q21" t="s">
        <v>1916</v>
      </c>
    </row>
    <row r="22" spans="3:17" x14ac:dyDescent="0.45">
      <c r="C2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2" t="s">
        <v>616</v>
      </c>
      <c r="E22" t="s">
        <v>1860</v>
      </c>
      <c r="F22" t="s">
        <v>41</v>
      </c>
      <c r="G22" t="s">
        <v>652</v>
      </c>
      <c r="H22" s="1">
        <v>45807</v>
      </c>
      <c r="I22" t="s">
        <v>653</v>
      </c>
      <c r="J22">
        <v>-31950</v>
      </c>
      <c r="K22" t="s">
        <v>21</v>
      </c>
      <c r="L22" s="3">
        <f>Data[[#This Row],[Fees]]/Data[[#This Row],[Converted Amount]]</f>
        <v>0</v>
      </c>
      <c r="M22" s="11">
        <v>-31950</v>
      </c>
      <c r="N22" s="11">
        <v>0</v>
      </c>
      <c r="O22" s="11">
        <v>-31950</v>
      </c>
      <c r="P22" t="s">
        <v>21</v>
      </c>
      <c r="Q22" t="s">
        <v>1917</v>
      </c>
    </row>
    <row r="23" spans="3:17" x14ac:dyDescent="0.45">
      <c r="C2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3" t="s">
        <v>616</v>
      </c>
      <c r="E23" t="s">
        <v>1860</v>
      </c>
      <c r="F23" t="s">
        <v>41</v>
      </c>
      <c r="G23" t="s">
        <v>654</v>
      </c>
      <c r="H23" s="1">
        <v>45807</v>
      </c>
      <c r="I23" t="s">
        <v>655</v>
      </c>
      <c r="J23">
        <v>-5384</v>
      </c>
      <c r="K23" t="s">
        <v>21</v>
      </c>
      <c r="L23" s="3">
        <f>Data[[#This Row],[Fees]]/Data[[#This Row],[Converted Amount]]</f>
        <v>0</v>
      </c>
      <c r="M23" s="11">
        <v>-5384</v>
      </c>
      <c r="N23" s="11">
        <v>0</v>
      </c>
      <c r="O23" s="11">
        <v>-5384</v>
      </c>
      <c r="P23" t="s">
        <v>21</v>
      </c>
      <c r="Q23" t="s">
        <v>1917</v>
      </c>
    </row>
    <row r="24" spans="3:17" x14ac:dyDescent="0.45">
      <c r="C2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4" t="s">
        <v>897</v>
      </c>
      <c r="E24" t="s">
        <v>1868</v>
      </c>
      <c r="F24" t="s">
        <v>19</v>
      </c>
      <c r="G24" t="s">
        <v>1088</v>
      </c>
      <c r="H24" s="1">
        <v>45808</v>
      </c>
      <c r="I24" t="s">
        <v>1089</v>
      </c>
      <c r="J24">
        <v>58750</v>
      </c>
      <c r="K24" t="s">
        <v>21</v>
      </c>
      <c r="L24" s="3">
        <f>Data[[#This Row],[Fees]]/Data[[#This Row],[Converted Amount]]</f>
        <v>2.9005106382978721E-2</v>
      </c>
      <c r="M24" s="11">
        <v>58750</v>
      </c>
      <c r="N24" s="11">
        <v>1704.05</v>
      </c>
      <c r="O24" s="11">
        <v>57045.95</v>
      </c>
      <c r="P24" t="s">
        <v>21</v>
      </c>
      <c r="Q24" t="s">
        <v>1918</v>
      </c>
    </row>
    <row r="25" spans="3:17" x14ac:dyDescent="0.45">
      <c r="C2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5" t="s">
        <v>897</v>
      </c>
      <c r="E25" t="s">
        <v>1868</v>
      </c>
      <c r="F25" t="s">
        <v>19</v>
      </c>
      <c r="G25" t="s">
        <v>1090</v>
      </c>
      <c r="H25" s="1">
        <v>45810</v>
      </c>
      <c r="I25" t="s">
        <v>1091</v>
      </c>
      <c r="J25">
        <v>1200</v>
      </c>
      <c r="K25" t="s">
        <v>21</v>
      </c>
      <c r="L25" s="3">
        <f>Data[[#This Row],[Fees]]/Data[[#This Row],[Converted Amount]]</f>
        <v>2.9250000000000002E-2</v>
      </c>
      <c r="M25" s="11">
        <v>1200</v>
      </c>
      <c r="N25" s="11">
        <v>35.1</v>
      </c>
      <c r="O25" s="11">
        <v>1164.9000000000001</v>
      </c>
      <c r="P25" t="s">
        <v>21</v>
      </c>
      <c r="Q25" t="s">
        <v>1920</v>
      </c>
    </row>
    <row r="26" spans="3:17" x14ac:dyDescent="0.45">
      <c r="C2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6" t="s">
        <v>897</v>
      </c>
      <c r="E26" t="s">
        <v>1868</v>
      </c>
      <c r="F26" t="s">
        <v>19</v>
      </c>
      <c r="G26" t="s">
        <v>1092</v>
      </c>
      <c r="H26" s="1">
        <v>45810</v>
      </c>
      <c r="I26" t="s">
        <v>1093</v>
      </c>
      <c r="J26">
        <v>182950</v>
      </c>
      <c r="K26" t="s">
        <v>21</v>
      </c>
      <c r="L26" s="3">
        <f>Data[[#This Row],[Fees]]/Data[[#This Row],[Converted Amount]]</f>
        <v>2.9001639792292977E-2</v>
      </c>
      <c r="M26" s="11">
        <v>182950</v>
      </c>
      <c r="N26" s="11">
        <v>5305.85</v>
      </c>
      <c r="O26" s="11">
        <v>177644.15</v>
      </c>
      <c r="P26" t="s">
        <v>21</v>
      </c>
      <c r="Q26" t="s">
        <v>1922</v>
      </c>
    </row>
    <row r="27" spans="3:17" x14ac:dyDescent="0.45">
      <c r="C2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7" t="s">
        <v>897</v>
      </c>
      <c r="E27" t="s">
        <v>1868</v>
      </c>
      <c r="F27" t="s">
        <v>19</v>
      </c>
      <c r="G27" t="s">
        <v>1094</v>
      </c>
      <c r="H27" s="1">
        <v>45810</v>
      </c>
      <c r="I27" t="s">
        <v>1095</v>
      </c>
      <c r="J27">
        <v>320</v>
      </c>
      <c r="K27" t="s">
        <v>21</v>
      </c>
      <c r="L27" s="3">
        <f>Data[[#This Row],[Fees]]/Data[[#This Row],[Converted Amount]]</f>
        <v>2.9937499999999999E-2</v>
      </c>
      <c r="M27" s="11">
        <v>320</v>
      </c>
      <c r="N27" s="11">
        <v>9.58</v>
      </c>
      <c r="O27" s="11">
        <v>310.42</v>
      </c>
      <c r="P27" t="s">
        <v>21</v>
      </c>
      <c r="Q27" t="s">
        <v>1895</v>
      </c>
    </row>
    <row r="28" spans="3:17" x14ac:dyDescent="0.45">
      <c r="C2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8" t="s">
        <v>897</v>
      </c>
      <c r="E28" t="s">
        <v>1868</v>
      </c>
      <c r="F28" t="s">
        <v>19</v>
      </c>
      <c r="G28" t="s">
        <v>1096</v>
      </c>
      <c r="H28" s="1">
        <v>45810</v>
      </c>
      <c r="I28" t="s">
        <v>1097</v>
      </c>
      <c r="J28">
        <v>195</v>
      </c>
      <c r="K28" t="s">
        <v>21</v>
      </c>
      <c r="L28" s="3">
        <f>Data[[#This Row],[Fees]]/Data[[#This Row],[Converted Amount]]</f>
        <v>3.0564102564102563E-2</v>
      </c>
      <c r="M28" s="11">
        <v>195</v>
      </c>
      <c r="N28" s="11">
        <v>5.96</v>
      </c>
      <c r="O28" s="11">
        <v>189.04</v>
      </c>
      <c r="P28" t="s">
        <v>21</v>
      </c>
      <c r="Q28" t="s">
        <v>1927</v>
      </c>
    </row>
    <row r="29" spans="3:17" x14ac:dyDescent="0.45">
      <c r="C2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9" t="s">
        <v>897</v>
      </c>
      <c r="E29" t="s">
        <v>1868</v>
      </c>
      <c r="F29" t="s">
        <v>19</v>
      </c>
      <c r="G29" t="s">
        <v>1098</v>
      </c>
      <c r="H29" s="1">
        <v>45810</v>
      </c>
      <c r="I29" t="s">
        <v>1099</v>
      </c>
      <c r="J29">
        <v>666</v>
      </c>
      <c r="K29" t="s">
        <v>21</v>
      </c>
      <c r="L29" s="3">
        <f>Data[[#This Row],[Fees]]/Data[[#This Row],[Converted Amount]]</f>
        <v>2.9444444444444443E-2</v>
      </c>
      <c r="M29" s="11">
        <v>666</v>
      </c>
      <c r="N29" s="11">
        <v>19.61</v>
      </c>
      <c r="O29" s="11">
        <v>646.39</v>
      </c>
      <c r="P29" t="s">
        <v>21</v>
      </c>
      <c r="Q29" t="s">
        <v>1929</v>
      </c>
    </row>
    <row r="30" spans="3:17" x14ac:dyDescent="0.45">
      <c r="C3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0" t="s">
        <v>897</v>
      </c>
      <c r="E30" t="s">
        <v>1868</v>
      </c>
      <c r="F30" t="s">
        <v>19</v>
      </c>
      <c r="G30" t="s">
        <v>1100</v>
      </c>
      <c r="H30" s="1">
        <v>45810</v>
      </c>
      <c r="I30" t="s">
        <v>1101</v>
      </c>
      <c r="J30">
        <v>11350</v>
      </c>
      <c r="K30" t="s">
        <v>21</v>
      </c>
      <c r="L30" s="3">
        <f>Data[[#This Row],[Fees]]/Data[[#This Row],[Converted Amount]]</f>
        <v>2.9026431718061674E-2</v>
      </c>
      <c r="M30" s="11">
        <v>11350</v>
      </c>
      <c r="N30" s="11">
        <v>329.45</v>
      </c>
      <c r="O30" s="11">
        <v>11020.55</v>
      </c>
      <c r="P30" t="s">
        <v>21</v>
      </c>
      <c r="Q30" t="s">
        <v>1933</v>
      </c>
    </row>
    <row r="31" spans="3:17" x14ac:dyDescent="0.45">
      <c r="C3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1" t="s">
        <v>897</v>
      </c>
      <c r="E31" t="s">
        <v>1868</v>
      </c>
      <c r="F31" t="s">
        <v>19</v>
      </c>
      <c r="G31" t="s">
        <v>1102</v>
      </c>
      <c r="H31" s="1">
        <v>45810</v>
      </c>
      <c r="I31" t="s">
        <v>1103</v>
      </c>
      <c r="J31">
        <v>2249</v>
      </c>
      <c r="K31" t="s">
        <v>21</v>
      </c>
      <c r="L31" s="3">
        <f>Data[[#This Row],[Fees]]/Data[[#This Row],[Converted Amount]]</f>
        <v>2.9132947976878612E-2</v>
      </c>
      <c r="M31" s="11">
        <v>2249</v>
      </c>
      <c r="N31" s="11">
        <v>65.52</v>
      </c>
      <c r="O31" s="11">
        <v>2183.48</v>
      </c>
      <c r="P31" t="s">
        <v>21</v>
      </c>
      <c r="Q31" t="s">
        <v>1937</v>
      </c>
    </row>
    <row r="32" spans="3:17" x14ac:dyDescent="0.45">
      <c r="C3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2" t="s">
        <v>897</v>
      </c>
      <c r="E32" t="s">
        <v>1868</v>
      </c>
      <c r="F32" t="s">
        <v>19</v>
      </c>
      <c r="G32" t="s">
        <v>1104</v>
      </c>
      <c r="H32" s="1">
        <v>45810</v>
      </c>
      <c r="I32" t="s">
        <v>1105</v>
      </c>
      <c r="J32">
        <v>32200</v>
      </c>
      <c r="K32" t="s">
        <v>21</v>
      </c>
      <c r="L32" s="3">
        <f>Data[[#This Row],[Fees]]/Data[[#This Row],[Converted Amount]]</f>
        <v>2.9009316770186335E-2</v>
      </c>
      <c r="M32" s="11">
        <v>32200</v>
      </c>
      <c r="N32" s="11">
        <v>934.1</v>
      </c>
      <c r="O32" s="11">
        <v>31265.9</v>
      </c>
      <c r="P32" t="s">
        <v>21</v>
      </c>
      <c r="Q32" t="s">
        <v>1941</v>
      </c>
    </row>
    <row r="33" spans="3:17" x14ac:dyDescent="0.45">
      <c r="C3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3" t="s">
        <v>897</v>
      </c>
      <c r="E33" t="s">
        <v>1868</v>
      </c>
      <c r="F33" t="s">
        <v>19</v>
      </c>
      <c r="G33" t="s">
        <v>318</v>
      </c>
      <c r="H33" s="1">
        <v>45811</v>
      </c>
      <c r="I33" t="s">
        <v>319</v>
      </c>
      <c r="J33">
        <v>1411.59</v>
      </c>
      <c r="K33" t="s">
        <v>21</v>
      </c>
      <c r="L33" s="3">
        <f>Data[[#This Row],[Fees]]/Data[[#This Row],[Converted Amount]]</f>
        <v>2.9215282057821326E-2</v>
      </c>
      <c r="M33" s="11">
        <v>1411.59</v>
      </c>
      <c r="N33" s="11">
        <v>41.24</v>
      </c>
      <c r="O33" s="11">
        <v>1370.35</v>
      </c>
      <c r="P33" t="s">
        <v>21</v>
      </c>
      <c r="Q33" t="s">
        <v>1945</v>
      </c>
    </row>
    <row r="34" spans="3:17" x14ac:dyDescent="0.45">
      <c r="C3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4" t="s">
        <v>897</v>
      </c>
      <c r="E34" t="s">
        <v>1868</v>
      </c>
      <c r="F34" t="s">
        <v>19</v>
      </c>
      <c r="G34" t="s">
        <v>1106</v>
      </c>
      <c r="H34" s="1">
        <v>45811</v>
      </c>
      <c r="I34" t="s">
        <v>1107</v>
      </c>
      <c r="J34">
        <v>675</v>
      </c>
      <c r="K34" t="s">
        <v>21</v>
      </c>
      <c r="L34" s="3">
        <f>Data[[#This Row],[Fees]]/Data[[#This Row],[Converted Amount]]</f>
        <v>2.9451851851851851E-2</v>
      </c>
      <c r="M34" s="11">
        <v>675</v>
      </c>
      <c r="N34" s="11">
        <v>19.88</v>
      </c>
      <c r="O34" s="11">
        <v>655.12</v>
      </c>
      <c r="P34" t="s">
        <v>21</v>
      </c>
      <c r="Q34" t="s">
        <v>1949</v>
      </c>
    </row>
    <row r="35" spans="3:17" x14ac:dyDescent="0.45">
      <c r="C3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5" t="s">
        <v>897</v>
      </c>
      <c r="E35" t="s">
        <v>1868</v>
      </c>
      <c r="F35" t="s">
        <v>19</v>
      </c>
      <c r="G35" t="s">
        <v>1132</v>
      </c>
      <c r="H35" s="1">
        <v>45811</v>
      </c>
      <c r="I35" t="s">
        <v>1133</v>
      </c>
      <c r="J35">
        <v>3092</v>
      </c>
      <c r="K35" t="s">
        <v>21</v>
      </c>
      <c r="L35" s="3">
        <f>Data[[#This Row],[Fees]]/Data[[#This Row],[Converted Amount]]</f>
        <v>2.5873221216041399E-3</v>
      </c>
      <c r="M35" s="11">
        <v>3092</v>
      </c>
      <c r="N35" s="11">
        <v>8</v>
      </c>
      <c r="O35" s="11">
        <v>3084</v>
      </c>
      <c r="P35" t="s">
        <v>21</v>
      </c>
      <c r="Q35" t="s">
        <v>1951</v>
      </c>
    </row>
    <row r="36" spans="3:17" x14ac:dyDescent="0.45">
      <c r="C3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6" t="s">
        <v>897</v>
      </c>
      <c r="E36" t="s">
        <v>1868</v>
      </c>
      <c r="F36" t="s">
        <v>19</v>
      </c>
      <c r="G36" t="s">
        <v>1108</v>
      </c>
      <c r="H36" s="1">
        <v>45812</v>
      </c>
      <c r="I36" t="s">
        <v>1109</v>
      </c>
      <c r="J36">
        <v>40000</v>
      </c>
      <c r="K36" t="s">
        <v>21</v>
      </c>
      <c r="L36" s="3">
        <f>Data[[#This Row],[Fees]]/Data[[#This Row],[Converted Amount]]</f>
        <v>2.9007499999999999E-2</v>
      </c>
      <c r="M36" s="11">
        <v>40000</v>
      </c>
      <c r="N36" s="11">
        <v>1160.3</v>
      </c>
      <c r="O36" s="11">
        <v>38839.699999999997</v>
      </c>
      <c r="P36" t="s">
        <v>21</v>
      </c>
      <c r="Q36" t="s">
        <v>1952</v>
      </c>
    </row>
    <row r="37" spans="3:17" x14ac:dyDescent="0.45">
      <c r="C3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7" t="s">
        <v>897</v>
      </c>
      <c r="E37" t="s">
        <v>1868</v>
      </c>
      <c r="F37" t="s">
        <v>19</v>
      </c>
      <c r="G37" t="s">
        <v>1110</v>
      </c>
      <c r="H37" s="1">
        <v>45812</v>
      </c>
      <c r="I37" t="s">
        <v>1111</v>
      </c>
      <c r="J37">
        <v>33500</v>
      </c>
      <c r="K37" t="s">
        <v>21</v>
      </c>
      <c r="L37" s="3">
        <f>Data[[#This Row],[Fees]]/Data[[#This Row],[Converted Amount]]</f>
        <v>2.9008955223880594E-2</v>
      </c>
      <c r="M37" s="11">
        <v>33500</v>
      </c>
      <c r="N37" s="11">
        <v>971.8</v>
      </c>
      <c r="O37" s="11">
        <v>32528.2</v>
      </c>
      <c r="P37" t="s">
        <v>21</v>
      </c>
      <c r="Q37" t="s">
        <v>1956</v>
      </c>
    </row>
    <row r="38" spans="3:17" x14ac:dyDescent="0.45">
      <c r="C3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8" t="s">
        <v>897</v>
      </c>
      <c r="E38" t="s">
        <v>1868</v>
      </c>
      <c r="F38" t="s">
        <v>19</v>
      </c>
      <c r="G38" t="s">
        <v>1112</v>
      </c>
      <c r="H38" s="1">
        <v>45812</v>
      </c>
      <c r="I38" t="s">
        <v>153</v>
      </c>
      <c r="J38">
        <v>500</v>
      </c>
      <c r="K38" t="s">
        <v>21</v>
      </c>
      <c r="L38" s="3">
        <f>Data[[#This Row],[Fees]]/Data[[#This Row],[Converted Amount]]</f>
        <v>4.4600000000000001E-2</v>
      </c>
      <c r="M38" s="11">
        <v>500</v>
      </c>
      <c r="N38" s="11">
        <v>22.3</v>
      </c>
      <c r="O38" s="11">
        <v>477.7</v>
      </c>
      <c r="P38" t="s">
        <v>21</v>
      </c>
      <c r="Q38" t="s">
        <v>1958</v>
      </c>
    </row>
    <row r="39" spans="3:17" x14ac:dyDescent="0.45">
      <c r="C3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9" t="s">
        <v>897</v>
      </c>
      <c r="E39" t="s">
        <v>1868</v>
      </c>
      <c r="F39" t="s">
        <v>19</v>
      </c>
      <c r="G39" t="s">
        <v>1113</v>
      </c>
      <c r="H39" s="1">
        <v>45813</v>
      </c>
      <c r="I39" t="s">
        <v>1114</v>
      </c>
      <c r="J39">
        <v>12705</v>
      </c>
      <c r="K39" t="s">
        <v>21</v>
      </c>
      <c r="L39" s="3">
        <f>Data[[#This Row],[Fees]]/Data[[#This Row],[Converted Amount]]</f>
        <v>3.4023612750885474E-2</v>
      </c>
      <c r="M39" s="11">
        <v>12705</v>
      </c>
      <c r="N39" s="11">
        <v>432.27</v>
      </c>
      <c r="O39" s="11">
        <v>12272.73</v>
      </c>
      <c r="P39" t="s">
        <v>21</v>
      </c>
      <c r="Q39" t="s">
        <v>1960</v>
      </c>
    </row>
    <row r="40" spans="3:17" x14ac:dyDescent="0.45">
      <c r="C4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0" t="s">
        <v>897</v>
      </c>
      <c r="E40" t="s">
        <v>1868</v>
      </c>
      <c r="F40" t="s">
        <v>19</v>
      </c>
      <c r="G40" t="s">
        <v>1115</v>
      </c>
      <c r="H40" s="1">
        <v>45813</v>
      </c>
      <c r="I40" t="s">
        <v>75</v>
      </c>
      <c r="J40">
        <v>18500</v>
      </c>
      <c r="K40" t="s">
        <v>21</v>
      </c>
      <c r="L40" s="3">
        <f>Data[[#This Row],[Fees]]/Data[[#This Row],[Converted Amount]]</f>
        <v>2.9016216216216213E-2</v>
      </c>
      <c r="M40" s="11">
        <v>18500</v>
      </c>
      <c r="N40" s="11">
        <v>536.79999999999995</v>
      </c>
      <c r="O40" s="11">
        <v>17963.2</v>
      </c>
      <c r="P40" t="s">
        <v>21</v>
      </c>
      <c r="Q40" t="s">
        <v>1963</v>
      </c>
    </row>
    <row r="41" spans="3:17" x14ac:dyDescent="0.45">
      <c r="C4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1" t="s">
        <v>897</v>
      </c>
      <c r="E41" t="s">
        <v>1868</v>
      </c>
      <c r="F41" t="s">
        <v>19</v>
      </c>
      <c r="G41" t="s">
        <v>1116</v>
      </c>
      <c r="H41" s="1">
        <v>45813</v>
      </c>
      <c r="I41" t="s">
        <v>1117</v>
      </c>
      <c r="J41">
        <v>690</v>
      </c>
      <c r="K41" t="s">
        <v>21</v>
      </c>
      <c r="L41" s="3">
        <f>Data[[#This Row],[Fees]]/Data[[#This Row],[Converted Amount]]</f>
        <v>4.4434782608695655E-2</v>
      </c>
      <c r="M41" s="11">
        <v>690</v>
      </c>
      <c r="N41" s="11">
        <v>30.66</v>
      </c>
      <c r="O41" s="11">
        <v>659.34</v>
      </c>
      <c r="P41" t="s">
        <v>21</v>
      </c>
      <c r="Q41" t="s">
        <v>1967</v>
      </c>
    </row>
    <row r="42" spans="3:17" x14ac:dyDescent="0.45">
      <c r="C4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2" t="s">
        <v>897</v>
      </c>
      <c r="E42" t="s">
        <v>1868</v>
      </c>
      <c r="F42" t="s">
        <v>19</v>
      </c>
      <c r="G42" t="s">
        <v>1118</v>
      </c>
      <c r="H42" s="1">
        <v>45813</v>
      </c>
      <c r="I42" t="s">
        <v>1119</v>
      </c>
      <c r="J42">
        <v>5800</v>
      </c>
      <c r="K42" t="s">
        <v>21</v>
      </c>
      <c r="L42" s="3">
        <f>Data[[#This Row],[Fees]]/Data[[#This Row],[Converted Amount]]</f>
        <v>2.9051724137931036E-2</v>
      </c>
      <c r="M42" s="11">
        <v>5800</v>
      </c>
      <c r="N42" s="11">
        <v>168.5</v>
      </c>
      <c r="O42" s="11">
        <v>5631.5</v>
      </c>
      <c r="P42" t="s">
        <v>21</v>
      </c>
      <c r="Q42" t="s">
        <v>1968</v>
      </c>
    </row>
    <row r="43" spans="3:17" x14ac:dyDescent="0.45">
      <c r="C4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3" t="s">
        <v>897</v>
      </c>
      <c r="E43" t="s">
        <v>1868</v>
      </c>
      <c r="F43" t="s">
        <v>19</v>
      </c>
      <c r="G43" t="s">
        <v>1120</v>
      </c>
      <c r="H43" s="1">
        <v>45813</v>
      </c>
      <c r="I43" t="s">
        <v>1121</v>
      </c>
      <c r="J43">
        <v>5800</v>
      </c>
      <c r="K43" t="s">
        <v>21</v>
      </c>
      <c r="L43" s="3">
        <f>Data[[#This Row],[Fees]]/Data[[#This Row],[Converted Amount]]</f>
        <v>2.9051724137931036E-2</v>
      </c>
      <c r="M43" s="11">
        <v>5800</v>
      </c>
      <c r="N43" s="11">
        <v>168.5</v>
      </c>
      <c r="O43" s="11">
        <v>5631.5</v>
      </c>
      <c r="P43" t="s">
        <v>21</v>
      </c>
      <c r="Q43" t="s">
        <v>1968</v>
      </c>
    </row>
    <row r="44" spans="3:17" x14ac:dyDescent="0.45">
      <c r="C4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4" t="s">
        <v>897</v>
      </c>
      <c r="E44" t="s">
        <v>1868</v>
      </c>
      <c r="F44" t="s">
        <v>19</v>
      </c>
      <c r="G44" t="s">
        <v>1122</v>
      </c>
      <c r="H44" s="1">
        <v>45813</v>
      </c>
      <c r="I44" t="s">
        <v>1123</v>
      </c>
      <c r="J44">
        <v>85350</v>
      </c>
      <c r="K44" t="s">
        <v>21</v>
      </c>
      <c r="L44" s="3">
        <f>Data[[#This Row],[Fees]]/Data[[#This Row],[Converted Amount]]</f>
        <v>2.9003514938488573E-2</v>
      </c>
      <c r="M44" s="11">
        <v>85350</v>
      </c>
      <c r="N44" s="11">
        <v>2475.4499999999998</v>
      </c>
      <c r="O44" s="11">
        <v>82874.55</v>
      </c>
      <c r="P44" t="s">
        <v>21</v>
      </c>
      <c r="Q44" t="s">
        <v>1971</v>
      </c>
    </row>
    <row r="45" spans="3:17" x14ac:dyDescent="0.45">
      <c r="C4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5" t="s">
        <v>897</v>
      </c>
      <c r="E45" t="s">
        <v>1868</v>
      </c>
      <c r="F45" t="s">
        <v>19</v>
      </c>
      <c r="G45" t="s">
        <v>1124</v>
      </c>
      <c r="H45" s="1">
        <v>45813</v>
      </c>
      <c r="I45" t="s">
        <v>1125</v>
      </c>
      <c r="J45">
        <v>78450</v>
      </c>
      <c r="K45" t="s">
        <v>21</v>
      </c>
      <c r="L45" s="3">
        <f>Data[[#This Row],[Fees]]/Data[[#This Row],[Converted Amount]]</f>
        <v>2.9003824091778201E-2</v>
      </c>
      <c r="M45" s="11">
        <v>78450</v>
      </c>
      <c r="N45" s="11">
        <v>2275.35</v>
      </c>
      <c r="O45" s="11">
        <v>76174.649999999994</v>
      </c>
      <c r="P45" t="s">
        <v>21</v>
      </c>
      <c r="Q45" t="s">
        <v>1972</v>
      </c>
    </row>
    <row r="46" spans="3:17" x14ac:dyDescent="0.45">
      <c r="C4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6" t="s">
        <v>897</v>
      </c>
      <c r="E46" t="s">
        <v>1868</v>
      </c>
      <c r="F46" t="s">
        <v>19</v>
      </c>
      <c r="G46" t="s">
        <v>1126</v>
      </c>
      <c r="H46" s="1">
        <v>45814</v>
      </c>
      <c r="I46" t="s">
        <v>1127</v>
      </c>
      <c r="J46">
        <v>2650</v>
      </c>
      <c r="K46" t="s">
        <v>21</v>
      </c>
      <c r="L46" s="3">
        <f>Data[[#This Row],[Fees]]/Data[[#This Row],[Converted Amount]]</f>
        <v>2.9113207547169815E-2</v>
      </c>
      <c r="M46" s="11">
        <v>2650</v>
      </c>
      <c r="N46" s="11">
        <v>77.150000000000006</v>
      </c>
      <c r="O46" s="11">
        <v>2572.85</v>
      </c>
      <c r="P46" t="s">
        <v>21</v>
      </c>
      <c r="Q46" t="s">
        <v>1975</v>
      </c>
    </row>
    <row r="47" spans="3:17" x14ac:dyDescent="0.45">
      <c r="C4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7" t="s">
        <v>897</v>
      </c>
      <c r="E47" t="s">
        <v>1868</v>
      </c>
      <c r="F47" t="s">
        <v>19</v>
      </c>
      <c r="G47" t="s">
        <v>1128</v>
      </c>
      <c r="H47" s="1">
        <v>45814</v>
      </c>
      <c r="I47" t="s">
        <v>1129</v>
      </c>
      <c r="J47">
        <v>21300</v>
      </c>
      <c r="K47" t="s">
        <v>21</v>
      </c>
      <c r="L47" s="3">
        <f>Data[[#This Row],[Fees]]/Data[[#This Row],[Converted Amount]]</f>
        <v>3.4014084507042255E-2</v>
      </c>
      <c r="M47" s="11">
        <v>21300</v>
      </c>
      <c r="N47" s="11">
        <v>724.5</v>
      </c>
      <c r="O47" s="11">
        <v>20575.5</v>
      </c>
      <c r="P47" t="s">
        <v>21</v>
      </c>
      <c r="Q47" t="s">
        <v>1978</v>
      </c>
    </row>
    <row r="48" spans="3:17" x14ac:dyDescent="0.45">
      <c r="C4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8" t="s">
        <v>897</v>
      </c>
      <c r="E48" t="s">
        <v>1868</v>
      </c>
      <c r="F48" t="s">
        <v>19</v>
      </c>
      <c r="G48" t="s">
        <v>1130</v>
      </c>
      <c r="H48" s="1">
        <v>45814</v>
      </c>
      <c r="I48" t="s">
        <v>1131</v>
      </c>
      <c r="J48">
        <v>2650</v>
      </c>
      <c r="K48" t="s">
        <v>21</v>
      </c>
      <c r="L48" s="3">
        <f>Data[[#This Row],[Fees]]/Data[[#This Row],[Converted Amount]]</f>
        <v>2.9113207547169815E-2</v>
      </c>
      <c r="M48" s="11">
        <v>2650</v>
      </c>
      <c r="N48" s="11">
        <v>77.150000000000006</v>
      </c>
      <c r="O48" s="11">
        <v>2572.85</v>
      </c>
      <c r="P48" t="s">
        <v>21</v>
      </c>
      <c r="Q48" t="s">
        <v>1981</v>
      </c>
    </row>
    <row r="49" spans="3:17" x14ac:dyDescent="0.45">
      <c r="C4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9" t="s">
        <v>897</v>
      </c>
      <c r="E49" t="s">
        <v>1868</v>
      </c>
      <c r="F49" t="s">
        <v>19</v>
      </c>
      <c r="G49" t="s">
        <v>1134</v>
      </c>
      <c r="H49" s="1">
        <v>45814</v>
      </c>
      <c r="I49" t="s">
        <v>1135</v>
      </c>
      <c r="J49">
        <v>43725</v>
      </c>
      <c r="K49" t="s">
        <v>21</v>
      </c>
      <c r="L49" s="3">
        <f>Data[[#This Row],[Fees]]/Data[[#This Row],[Converted Amount]]</f>
        <v>1.8296169239565466E-4</v>
      </c>
      <c r="M49" s="11">
        <v>43725</v>
      </c>
      <c r="N49" s="11">
        <v>8</v>
      </c>
      <c r="O49" s="11">
        <v>43717</v>
      </c>
      <c r="P49" t="s">
        <v>21</v>
      </c>
      <c r="Q49" t="s">
        <v>1982</v>
      </c>
    </row>
    <row r="50" spans="3:17" x14ac:dyDescent="0.45">
      <c r="C5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0" t="s">
        <v>897</v>
      </c>
      <c r="E50" t="s">
        <v>1867</v>
      </c>
      <c r="F50" t="s">
        <v>19</v>
      </c>
      <c r="G50" t="s">
        <v>1014</v>
      </c>
      <c r="H50" s="1">
        <v>45815</v>
      </c>
      <c r="I50" t="s">
        <v>1015</v>
      </c>
      <c r="J50">
        <v>38600</v>
      </c>
      <c r="K50" t="s">
        <v>21</v>
      </c>
      <c r="L50" s="3">
        <f>Data[[#This Row],[Fees]]/Data[[#This Row],[Converted Amount]]</f>
        <v>2.9007772020725391E-2</v>
      </c>
      <c r="M50" s="11">
        <v>38600</v>
      </c>
      <c r="N50" s="11">
        <v>1119.7</v>
      </c>
      <c r="O50" s="11">
        <v>37480.300000000003</v>
      </c>
      <c r="P50" t="s">
        <v>21</v>
      </c>
      <c r="Q50" t="s">
        <v>1952</v>
      </c>
    </row>
    <row r="51" spans="3:17" x14ac:dyDescent="0.45">
      <c r="C5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1" t="s">
        <v>897</v>
      </c>
      <c r="E51" t="s">
        <v>1867</v>
      </c>
      <c r="F51" t="s">
        <v>19</v>
      </c>
      <c r="G51" t="s">
        <v>1016</v>
      </c>
      <c r="H51" s="1">
        <v>45816</v>
      </c>
      <c r="I51" t="s">
        <v>1017</v>
      </c>
      <c r="J51">
        <v>2650</v>
      </c>
      <c r="K51" t="s">
        <v>21</v>
      </c>
      <c r="L51" s="3">
        <f>Data[[#This Row],[Fees]]/Data[[#This Row],[Converted Amount]]</f>
        <v>2.9113207547169815E-2</v>
      </c>
      <c r="M51" s="11">
        <v>2650</v>
      </c>
      <c r="N51" s="11">
        <v>77.150000000000006</v>
      </c>
      <c r="O51" s="11">
        <v>2572.85</v>
      </c>
      <c r="P51" t="s">
        <v>21</v>
      </c>
      <c r="Q51" t="s">
        <v>1986</v>
      </c>
    </row>
    <row r="52" spans="3:17" x14ac:dyDescent="0.45">
      <c r="C5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2" t="s">
        <v>897</v>
      </c>
      <c r="E52" t="s">
        <v>1867</v>
      </c>
      <c r="F52" t="s">
        <v>19</v>
      </c>
      <c r="G52" t="s">
        <v>1018</v>
      </c>
      <c r="H52" s="1">
        <v>45817</v>
      </c>
      <c r="I52" t="s">
        <v>1019</v>
      </c>
      <c r="J52">
        <v>45</v>
      </c>
      <c r="K52" t="s">
        <v>21</v>
      </c>
      <c r="L52" s="3">
        <f>Data[[#This Row],[Fees]]/Data[[#This Row],[Converted Amount]]</f>
        <v>3.5777777777777783E-2</v>
      </c>
      <c r="M52" s="11">
        <v>45</v>
      </c>
      <c r="N52" s="11">
        <v>1.61</v>
      </c>
      <c r="O52" s="11">
        <v>43.39</v>
      </c>
      <c r="P52" t="s">
        <v>21</v>
      </c>
      <c r="Q52" t="s">
        <v>1956</v>
      </c>
    </row>
    <row r="53" spans="3:17" x14ac:dyDescent="0.45">
      <c r="C5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3" t="s">
        <v>897</v>
      </c>
      <c r="E53" t="s">
        <v>1867</v>
      </c>
      <c r="F53" t="s">
        <v>19</v>
      </c>
      <c r="G53" t="s">
        <v>1020</v>
      </c>
      <c r="H53" s="1">
        <v>45817</v>
      </c>
      <c r="I53" t="s">
        <v>1021</v>
      </c>
      <c r="J53">
        <v>1205</v>
      </c>
      <c r="K53" t="s">
        <v>21</v>
      </c>
      <c r="L53" s="3">
        <f>Data[[#This Row],[Fees]]/Data[[#This Row],[Converted Amount]]</f>
        <v>2.9253112033195021E-2</v>
      </c>
      <c r="M53" s="11">
        <v>1205</v>
      </c>
      <c r="N53" s="11">
        <v>35.25</v>
      </c>
      <c r="O53" s="11">
        <v>1169.75</v>
      </c>
      <c r="P53" t="s">
        <v>21</v>
      </c>
      <c r="Q53" t="s">
        <v>1920</v>
      </c>
    </row>
    <row r="54" spans="3:17" x14ac:dyDescent="0.45">
      <c r="C5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4" t="s">
        <v>897</v>
      </c>
      <c r="E54" t="s">
        <v>1867</v>
      </c>
      <c r="F54" t="s">
        <v>19</v>
      </c>
      <c r="G54" t="s">
        <v>1022</v>
      </c>
      <c r="H54" s="1">
        <v>45817</v>
      </c>
      <c r="I54" t="s">
        <v>1023</v>
      </c>
      <c r="J54">
        <v>13354</v>
      </c>
      <c r="K54" t="s">
        <v>21</v>
      </c>
      <c r="L54" s="3">
        <f>Data[[#This Row],[Fees]]/Data[[#This Row],[Converted Amount]]</f>
        <v>2.9022764714692225E-2</v>
      </c>
      <c r="M54" s="11">
        <v>13354</v>
      </c>
      <c r="N54" s="11">
        <v>387.57</v>
      </c>
      <c r="O54" s="11">
        <v>12966.43</v>
      </c>
      <c r="P54" t="s">
        <v>21</v>
      </c>
      <c r="Q54" t="s">
        <v>1920</v>
      </c>
    </row>
    <row r="55" spans="3:17" x14ac:dyDescent="0.45">
      <c r="C5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5" t="s">
        <v>897</v>
      </c>
      <c r="E55" t="s">
        <v>1867</v>
      </c>
      <c r="F55" t="s">
        <v>19</v>
      </c>
      <c r="G55" t="s">
        <v>1024</v>
      </c>
      <c r="H55" s="1">
        <v>45817</v>
      </c>
      <c r="I55" t="s">
        <v>1025</v>
      </c>
      <c r="J55">
        <v>7155</v>
      </c>
      <c r="K55" t="s">
        <v>21</v>
      </c>
      <c r="L55" s="3">
        <f>Data[[#This Row],[Fees]]/Data[[#This Row],[Converted Amount]]</f>
        <v>2.9042627533193574E-2</v>
      </c>
      <c r="M55" s="11">
        <v>7155</v>
      </c>
      <c r="N55" s="11">
        <v>207.8</v>
      </c>
      <c r="O55" s="11">
        <v>6947.2</v>
      </c>
      <c r="P55" t="s">
        <v>21</v>
      </c>
      <c r="Q55" t="s">
        <v>1988</v>
      </c>
    </row>
    <row r="56" spans="3:17" x14ac:dyDescent="0.45">
      <c r="C5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6" t="s">
        <v>897</v>
      </c>
      <c r="E56" t="s">
        <v>1867</v>
      </c>
      <c r="F56" t="s">
        <v>19</v>
      </c>
      <c r="G56" t="s">
        <v>1026</v>
      </c>
      <c r="H56" s="1">
        <v>45817</v>
      </c>
      <c r="I56" t="s">
        <v>1027</v>
      </c>
      <c r="J56">
        <v>43000</v>
      </c>
      <c r="K56" t="s">
        <v>21</v>
      </c>
      <c r="L56" s="3">
        <f>Data[[#This Row],[Fees]]/Data[[#This Row],[Converted Amount]]</f>
        <v>2.9006976744186046E-2</v>
      </c>
      <c r="M56" s="11">
        <v>43000</v>
      </c>
      <c r="N56" s="11">
        <v>1247.3</v>
      </c>
      <c r="O56" s="11">
        <v>41752.699999999997</v>
      </c>
      <c r="P56" t="s">
        <v>21</v>
      </c>
      <c r="Q56" t="s">
        <v>1990</v>
      </c>
    </row>
    <row r="57" spans="3:17" x14ac:dyDescent="0.45">
      <c r="C5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7" t="s">
        <v>897</v>
      </c>
      <c r="E57" t="s">
        <v>1867</v>
      </c>
      <c r="F57" t="s">
        <v>19</v>
      </c>
      <c r="G57" t="s">
        <v>1028</v>
      </c>
      <c r="H57" s="1">
        <v>45817</v>
      </c>
      <c r="I57" t="s">
        <v>1029</v>
      </c>
      <c r="J57">
        <v>10000</v>
      </c>
      <c r="K57" t="s">
        <v>21</v>
      </c>
      <c r="L57" s="3">
        <f>Data[[#This Row],[Fees]]/Data[[#This Row],[Converted Amount]]</f>
        <v>2.903E-2</v>
      </c>
      <c r="M57" s="11">
        <v>10000</v>
      </c>
      <c r="N57" s="11">
        <v>290.3</v>
      </c>
      <c r="O57" s="11">
        <v>9709.7000000000007</v>
      </c>
      <c r="P57" t="s">
        <v>21</v>
      </c>
      <c r="Q57" t="s">
        <v>1990</v>
      </c>
    </row>
    <row r="58" spans="3:17" x14ac:dyDescent="0.45">
      <c r="C5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8" t="s">
        <v>897</v>
      </c>
      <c r="E58" t="s">
        <v>1867</v>
      </c>
      <c r="F58" t="s">
        <v>19</v>
      </c>
      <c r="G58" t="s">
        <v>1030</v>
      </c>
      <c r="H58" s="1">
        <v>45817</v>
      </c>
      <c r="I58" t="s">
        <v>1031</v>
      </c>
      <c r="J58">
        <v>9630</v>
      </c>
      <c r="K58" t="s">
        <v>21</v>
      </c>
      <c r="L58" s="3">
        <f>Data[[#This Row],[Fees]]/Data[[#This Row],[Converted Amount]]</f>
        <v>2.9031152647975077E-2</v>
      </c>
      <c r="M58" s="11">
        <v>9630</v>
      </c>
      <c r="N58" s="11">
        <v>279.57</v>
      </c>
      <c r="O58" s="11">
        <v>9350.43</v>
      </c>
      <c r="P58" t="s">
        <v>21</v>
      </c>
      <c r="Q58" t="s">
        <v>1990</v>
      </c>
    </row>
    <row r="59" spans="3:17" x14ac:dyDescent="0.45">
      <c r="C5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9" t="s">
        <v>897</v>
      </c>
      <c r="E59" t="s">
        <v>1867</v>
      </c>
      <c r="F59" t="s">
        <v>19</v>
      </c>
      <c r="G59" t="s">
        <v>1032</v>
      </c>
      <c r="H59" s="1">
        <v>45818</v>
      </c>
      <c r="I59" t="s">
        <v>1033</v>
      </c>
      <c r="J59">
        <v>195</v>
      </c>
      <c r="K59" t="s">
        <v>21</v>
      </c>
      <c r="L59" s="3">
        <f>Data[[#This Row],[Fees]]/Data[[#This Row],[Converted Amount]]</f>
        <v>3.0564102564102563E-2</v>
      </c>
      <c r="M59" s="11">
        <v>195</v>
      </c>
      <c r="N59" s="11">
        <v>5.96</v>
      </c>
      <c r="O59" s="11">
        <v>189.04</v>
      </c>
      <c r="P59" t="s">
        <v>21</v>
      </c>
      <c r="Q59" t="s">
        <v>1992</v>
      </c>
    </row>
    <row r="60" spans="3:17" x14ac:dyDescent="0.45">
      <c r="C6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0" t="s">
        <v>897</v>
      </c>
      <c r="E60" t="s">
        <v>1867</v>
      </c>
      <c r="F60" t="s">
        <v>19</v>
      </c>
      <c r="G60" t="s">
        <v>1034</v>
      </c>
      <c r="H60" s="1">
        <v>45818</v>
      </c>
      <c r="I60" t="s">
        <v>1035</v>
      </c>
      <c r="J60">
        <v>13250</v>
      </c>
      <c r="K60" t="s">
        <v>21</v>
      </c>
      <c r="L60" s="3">
        <f>Data[[#This Row],[Fees]]/Data[[#This Row],[Converted Amount]]</f>
        <v>3.4022641509433967E-2</v>
      </c>
      <c r="M60" s="11">
        <v>13250</v>
      </c>
      <c r="N60" s="11">
        <v>450.8</v>
      </c>
      <c r="O60" s="11">
        <v>12799.2</v>
      </c>
      <c r="P60" t="s">
        <v>21</v>
      </c>
      <c r="Q60" t="s">
        <v>1993</v>
      </c>
    </row>
    <row r="61" spans="3:17" x14ac:dyDescent="0.45">
      <c r="C6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1" t="s">
        <v>897</v>
      </c>
      <c r="E61" t="s">
        <v>1867</v>
      </c>
      <c r="F61" t="s">
        <v>19</v>
      </c>
      <c r="G61" t="s">
        <v>1036</v>
      </c>
      <c r="H61" s="1">
        <v>45818</v>
      </c>
      <c r="I61" t="s">
        <v>1037</v>
      </c>
      <c r="J61">
        <v>2650</v>
      </c>
      <c r="K61" t="s">
        <v>21</v>
      </c>
      <c r="L61" s="3">
        <f>Data[[#This Row],[Fees]]/Data[[#This Row],[Converted Amount]]</f>
        <v>3.4113207547169816E-2</v>
      </c>
      <c r="M61" s="11">
        <v>2650</v>
      </c>
      <c r="N61" s="11">
        <v>90.4</v>
      </c>
      <c r="O61" s="11">
        <v>2559.6</v>
      </c>
      <c r="P61" t="s">
        <v>21</v>
      </c>
      <c r="Q61" t="s">
        <v>1994</v>
      </c>
    </row>
    <row r="62" spans="3:17" x14ac:dyDescent="0.45">
      <c r="C6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2" t="s">
        <v>897</v>
      </c>
      <c r="E62" t="s">
        <v>1867</v>
      </c>
      <c r="F62" t="s">
        <v>19</v>
      </c>
      <c r="G62" t="s">
        <v>1038</v>
      </c>
      <c r="H62" s="1">
        <v>45818</v>
      </c>
      <c r="I62" t="s">
        <v>1039</v>
      </c>
      <c r="J62">
        <v>685</v>
      </c>
      <c r="K62" t="s">
        <v>21</v>
      </c>
      <c r="L62" s="3">
        <f>Data[[#This Row],[Fees]]/Data[[#This Row],[Converted Amount]]</f>
        <v>2.9445255474452557E-2</v>
      </c>
      <c r="M62" s="11">
        <v>685</v>
      </c>
      <c r="N62" s="11">
        <v>20.170000000000002</v>
      </c>
      <c r="O62" s="11">
        <v>664.83</v>
      </c>
      <c r="P62" t="s">
        <v>21</v>
      </c>
      <c r="Q62" t="s">
        <v>1995</v>
      </c>
    </row>
    <row r="63" spans="3:17" x14ac:dyDescent="0.45">
      <c r="C6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3" t="s">
        <v>897</v>
      </c>
      <c r="E63" t="s">
        <v>1867</v>
      </c>
      <c r="F63" t="s">
        <v>19</v>
      </c>
      <c r="G63" t="s">
        <v>1040</v>
      </c>
      <c r="H63" s="1">
        <v>45818</v>
      </c>
      <c r="I63" t="s">
        <v>1041</v>
      </c>
      <c r="J63">
        <v>300</v>
      </c>
      <c r="K63" t="s">
        <v>21</v>
      </c>
      <c r="L63" s="3">
        <f>Data[[#This Row],[Fees]]/Data[[#This Row],[Converted Amount]]</f>
        <v>4.4999999999999998E-2</v>
      </c>
      <c r="M63" s="11">
        <v>300</v>
      </c>
      <c r="N63" s="11">
        <v>13.5</v>
      </c>
      <c r="O63" s="11">
        <v>286.5</v>
      </c>
      <c r="P63" t="s">
        <v>21</v>
      </c>
      <c r="Q63" t="s">
        <v>1999</v>
      </c>
    </row>
    <row r="64" spans="3:17" x14ac:dyDescent="0.45">
      <c r="C6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4" t="s">
        <v>897</v>
      </c>
      <c r="E64" t="s">
        <v>1867</v>
      </c>
      <c r="F64" t="s">
        <v>19</v>
      </c>
      <c r="G64" t="s">
        <v>1042</v>
      </c>
      <c r="H64" s="1">
        <v>45819</v>
      </c>
      <c r="I64" t="s">
        <v>1043</v>
      </c>
      <c r="J64">
        <v>20314</v>
      </c>
      <c r="K64" t="s">
        <v>21</v>
      </c>
      <c r="L64" s="3">
        <f>Data[[#This Row],[Fees]]/Data[[#This Row],[Converted Amount]]</f>
        <v>2.901496504873486E-2</v>
      </c>
      <c r="M64" s="11">
        <v>20314</v>
      </c>
      <c r="N64" s="11">
        <v>589.41</v>
      </c>
      <c r="O64" s="11">
        <v>19724.59</v>
      </c>
      <c r="P64" t="s">
        <v>21</v>
      </c>
      <c r="Q64" t="s">
        <v>2003</v>
      </c>
    </row>
    <row r="65" spans="3:20" x14ac:dyDescent="0.45">
      <c r="C6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5" t="s">
        <v>897</v>
      </c>
      <c r="E65" t="s">
        <v>1867</v>
      </c>
      <c r="F65" t="s">
        <v>19</v>
      </c>
      <c r="G65" t="s">
        <v>1044</v>
      </c>
      <c r="H65" s="1">
        <v>45819</v>
      </c>
      <c r="I65" t="s">
        <v>1045</v>
      </c>
      <c r="J65">
        <v>2650</v>
      </c>
      <c r="K65" t="s">
        <v>21</v>
      </c>
      <c r="L65" s="3">
        <f>Data[[#This Row],[Fees]]/Data[[#This Row],[Converted Amount]]</f>
        <v>2.9113207547169815E-2</v>
      </c>
      <c r="M65" s="11">
        <v>2650</v>
      </c>
      <c r="N65" s="11">
        <v>77.150000000000006</v>
      </c>
      <c r="O65" s="11">
        <v>2572.85</v>
      </c>
      <c r="P65" t="s">
        <v>21</v>
      </c>
      <c r="Q65" t="s">
        <v>2004</v>
      </c>
    </row>
    <row r="66" spans="3:20" x14ac:dyDescent="0.45">
      <c r="C6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6" t="s">
        <v>897</v>
      </c>
      <c r="E66" t="s">
        <v>1867</v>
      </c>
      <c r="F66" t="s">
        <v>19</v>
      </c>
      <c r="G66" t="s">
        <v>1046</v>
      </c>
      <c r="H66" s="1">
        <v>45819</v>
      </c>
      <c r="I66" t="s">
        <v>1047</v>
      </c>
      <c r="J66">
        <v>210</v>
      </c>
      <c r="K66" t="s">
        <v>21</v>
      </c>
      <c r="L66" s="3">
        <f>Data[[#This Row],[Fees]]/Data[[#This Row],[Converted Amount]]</f>
        <v>3.0428571428571426E-2</v>
      </c>
      <c r="M66" s="11">
        <v>210</v>
      </c>
      <c r="N66" s="11">
        <v>6.39</v>
      </c>
      <c r="O66" s="11">
        <v>203.61</v>
      </c>
      <c r="P66" t="s">
        <v>21</v>
      </c>
      <c r="Q66" t="s">
        <v>1885</v>
      </c>
    </row>
    <row r="67" spans="3:20" x14ac:dyDescent="0.45">
      <c r="C6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7" t="s">
        <v>897</v>
      </c>
      <c r="E67" t="s">
        <v>1867</v>
      </c>
      <c r="F67" t="s">
        <v>19</v>
      </c>
      <c r="G67" t="s">
        <v>1048</v>
      </c>
      <c r="H67" s="1">
        <v>45819</v>
      </c>
      <c r="I67" t="s">
        <v>1049</v>
      </c>
      <c r="J67">
        <v>2685</v>
      </c>
      <c r="K67" t="s">
        <v>21</v>
      </c>
      <c r="L67" s="3">
        <f>Data[[#This Row],[Fees]]/Data[[#This Row],[Converted Amount]]</f>
        <v>2.9113594040968343E-2</v>
      </c>
      <c r="M67" s="11">
        <v>2685</v>
      </c>
      <c r="N67" s="11">
        <v>78.17</v>
      </c>
      <c r="O67" s="11">
        <v>2606.83</v>
      </c>
      <c r="P67" t="s">
        <v>21</v>
      </c>
      <c r="Q67" t="s">
        <v>2005</v>
      </c>
    </row>
    <row r="68" spans="3:20" x14ac:dyDescent="0.45">
      <c r="C6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8" t="s">
        <v>897</v>
      </c>
      <c r="E68" t="s">
        <v>1867</v>
      </c>
      <c r="F68" t="s">
        <v>19</v>
      </c>
      <c r="G68" t="s">
        <v>1050</v>
      </c>
      <c r="H68" s="1">
        <v>45819</v>
      </c>
      <c r="I68" t="s">
        <v>1051</v>
      </c>
      <c r="J68">
        <v>210</v>
      </c>
      <c r="K68" t="s">
        <v>21</v>
      </c>
      <c r="L68" s="3">
        <f>Data[[#This Row],[Fees]]/Data[[#This Row],[Converted Amount]]</f>
        <v>3.0428571428571426E-2</v>
      </c>
      <c r="M68" s="11">
        <v>210</v>
      </c>
      <c r="N68" s="11">
        <v>6.39</v>
      </c>
      <c r="O68" s="11">
        <v>203.61</v>
      </c>
      <c r="P68" t="s">
        <v>21</v>
      </c>
      <c r="Q68" t="s">
        <v>1968</v>
      </c>
    </row>
    <row r="69" spans="3:20" x14ac:dyDescent="0.45">
      <c r="C6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9" t="s">
        <v>897</v>
      </c>
      <c r="E69" t="s">
        <v>1867</v>
      </c>
      <c r="F69" t="s">
        <v>19</v>
      </c>
      <c r="G69" t="s">
        <v>1058</v>
      </c>
      <c r="H69" s="1">
        <v>45819</v>
      </c>
      <c r="I69" t="s">
        <v>1059</v>
      </c>
      <c r="J69">
        <v>25290</v>
      </c>
      <c r="K69" t="s">
        <v>21</v>
      </c>
      <c r="L69" s="3">
        <f>Data[[#This Row],[Fees]]/Data[[#This Row],[Converted Amount]]</f>
        <v>3.1633056544088571E-4</v>
      </c>
      <c r="M69" s="11">
        <v>25290</v>
      </c>
      <c r="N69" s="11">
        <v>8</v>
      </c>
      <c r="O69" s="11">
        <v>25282</v>
      </c>
      <c r="P69" t="s">
        <v>21</v>
      </c>
      <c r="Q69" t="s">
        <v>2007</v>
      </c>
    </row>
    <row r="70" spans="3:20" x14ac:dyDescent="0.45">
      <c r="C7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45819</v>
      </c>
      <c r="D70" t="s">
        <v>897</v>
      </c>
      <c r="E70" t="s">
        <v>1867</v>
      </c>
      <c r="F70" t="s">
        <v>48</v>
      </c>
      <c r="G70" t="s">
        <v>1066</v>
      </c>
      <c r="H70" s="1">
        <v>45819</v>
      </c>
      <c r="I70" t="s">
        <v>1067</v>
      </c>
      <c r="J70">
        <v>-101.57</v>
      </c>
      <c r="K70" t="s">
        <v>21</v>
      </c>
      <c r="L70" s="3">
        <f>Data[[#This Row],[Fees]]/Data[[#This Row],[Converted Amount]]</f>
        <v>0</v>
      </c>
      <c r="M70" s="11">
        <v>-101.57</v>
      </c>
      <c r="N70" s="11">
        <v>0</v>
      </c>
      <c r="O70" s="11">
        <v>-101.57</v>
      </c>
      <c r="P70" t="s">
        <v>21</v>
      </c>
    </row>
    <row r="71" spans="3:20" x14ac:dyDescent="0.45">
      <c r="C7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45819</v>
      </c>
      <c r="D71" t="s">
        <v>897</v>
      </c>
      <c r="E71" t="s">
        <v>1867</v>
      </c>
      <c r="F71" t="s">
        <v>48</v>
      </c>
      <c r="G71" t="s">
        <v>1068</v>
      </c>
      <c r="H71" s="1">
        <v>45819</v>
      </c>
      <c r="I71" t="s">
        <v>1069</v>
      </c>
      <c r="J71">
        <v>-13.25</v>
      </c>
      <c r="K71" t="s">
        <v>21</v>
      </c>
      <c r="L71" s="3">
        <f>Data[[#This Row],[Fees]]/Data[[#This Row],[Converted Amount]]</f>
        <v>0</v>
      </c>
      <c r="M71" s="11">
        <v>-13.25</v>
      </c>
      <c r="N71" s="11">
        <v>0</v>
      </c>
      <c r="O71" s="11">
        <v>-13.25</v>
      </c>
      <c r="P71" t="s">
        <v>21</v>
      </c>
    </row>
    <row r="72" spans="3:20" x14ac:dyDescent="0.45">
      <c r="C7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45819</v>
      </c>
      <c r="D72" t="s">
        <v>897</v>
      </c>
      <c r="E72" t="s">
        <v>1867</v>
      </c>
      <c r="F72" t="s">
        <v>48</v>
      </c>
      <c r="G72" t="s">
        <v>1070</v>
      </c>
      <c r="H72" s="1">
        <v>45819</v>
      </c>
      <c r="I72" t="s">
        <v>1069</v>
      </c>
      <c r="J72">
        <v>-127.5</v>
      </c>
      <c r="K72" t="s">
        <v>21</v>
      </c>
      <c r="L72" s="3">
        <f>Data[[#This Row],[Fees]]/Data[[#This Row],[Converted Amount]]</f>
        <v>0</v>
      </c>
      <c r="M72" s="11">
        <v>-127.5</v>
      </c>
      <c r="N72" s="11">
        <v>0</v>
      </c>
      <c r="O72" s="11">
        <v>-127.5</v>
      </c>
      <c r="P72" t="s">
        <v>21</v>
      </c>
    </row>
    <row r="73" spans="3:20" x14ac:dyDescent="0.45">
      <c r="C7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3" t="s">
        <v>897</v>
      </c>
      <c r="E73" t="s">
        <v>1867</v>
      </c>
      <c r="F73" t="s">
        <v>19</v>
      </c>
      <c r="G73" t="s">
        <v>1052</v>
      </c>
      <c r="H73" s="1">
        <v>45820</v>
      </c>
      <c r="I73" t="s">
        <v>1053</v>
      </c>
      <c r="J73">
        <v>1100</v>
      </c>
      <c r="K73" t="s">
        <v>21</v>
      </c>
      <c r="L73" s="3">
        <f>Data[[#This Row],[Fees]]/Data[[#This Row],[Converted Amount]]</f>
        <v>2.9272727272727277E-2</v>
      </c>
      <c r="M73" s="11">
        <v>1100</v>
      </c>
      <c r="N73" s="11">
        <v>32.200000000000003</v>
      </c>
      <c r="O73" s="11">
        <v>1067.8</v>
      </c>
      <c r="P73" t="s">
        <v>21</v>
      </c>
      <c r="Q73" t="s">
        <v>2011</v>
      </c>
      <c r="R73" t="s">
        <v>2012</v>
      </c>
      <c r="S73" t="s">
        <v>2013</v>
      </c>
      <c r="T73" t="s">
        <v>2014</v>
      </c>
    </row>
    <row r="74" spans="3:20" x14ac:dyDescent="0.45">
      <c r="C7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4" t="s">
        <v>897</v>
      </c>
      <c r="E74" t="s">
        <v>1867</v>
      </c>
      <c r="F74" t="s">
        <v>19</v>
      </c>
      <c r="G74" t="s">
        <v>1054</v>
      </c>
      <c r="H74" s="1">
        <v>45820</v>
      </c>
      <c r="I74" t="s">
        <v>1055</v>
      </c>
      <c r="J74">
        <v>27240</v>
      </c>
      <c r="K74" t="s">
        <v>21</v>
      </c>
      <c r="L74" s="3">
        <f>Data[[#This Row],[Fees]]/Data[[#This Row],[Converted Amount]]</f>
        <v>3.4011013215859032E-2</v>
      </c>
      <c r="M74" s="11">
        <v>27240</v>
      </c>
      <c r="N74" s="11">
        <v>926.46</v>
      </c>
      <c r="O74" s="11">
        <v>26313.54</v>
      </c>
      <c r="P74" t="s">
        <v>21</v>
      </c>
      <c r="Q74" t="s">
        <v>2015</v>
      </c>
      <c r="R74" t="s">
        <v>2016</v>
      </c>
      <c r="S74" t="s">
        <v>2017</v>
      </c>
      <c r="T74" t="s">
        <v>2018</v>
      </c>
    </row>
    <row r="75" spans="3:20" x14ac:dyDescent="0.45">
      <c r="C7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5" t="s">
        <v>897</v>
      </c>
      <c r="E75" t="s">
        <v>1867</v>
      </c>
      <c r="F75" t="s">
        <v>19</v>
      </c>
      <c r="G75" t="s">
        <v>1056</v>
      </c>
      <c r="H75" s="1">
        <v>45820</v>
      </c>
      <c r="I75" t="s">
        <v>1057</v>
      </c>
      <c r="J75">
        <v>390</v>
      </c>
      <c r="K75" t="s">
        <v>21</v>
      </c>
      <c r="L75" s="3">
        <f>Data[[#This Row],[Fees]]/Data[[#This Row],[Converted Amount]]</f>
        <v>2.9769230769230767E-2</v>
      </c>
      <c r="M75" s="11">
        <v>390</v>
      </c>
      <c r="N75" s="11">
        <v>11.61</v>
      </c>
      <c r="O75" s="11">
        <v>378.39</v>
      </c>
      <c r="P75" t="s">
        <v>21</v>
      </c>
      <c r="Q75" t="s">
        <v>2019</v>
      </c>
      <c r="R75" t="s">
        <v>2020</v>
      </c>
      <c r="S75" t="s">
        <v>2021</v>
      </c>
      <c r="T75" t="s">
        <v>2022</v>
      </c>
    </row>
    <row r="76" spans="3:20" x14ac:dyDescent="0.45">
      <c r="C7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45819</v>
      </c>
      <c r="D76" t="s">
        <v>897</v>
      </c>
      <c r="E76" t="s">
        <v>1867</v>
      </c>
      <c r="F76" t="s">
        <v>48</v>
      </c>
      <c r="G76" t="s">
        <v>1071</v>
      </c>
      <c r="H76" s="1">
        <v>45820</v>
      </c>
      <c r="I76" t="s">
        <v>1069</v>
      </c>
      <c r="J76">
        <v>-13.43</v>
      </c>
      <c r="K76" t="s">
        <v>21</v>
      </c>
      <c r="L76" s="3">
        <f>Data[[#This Row],[Fees]]/Data[[#This Row],[Converted Amount]]</f>
        <v>0</v>
      </c>
      <c r="M76" s="11">
        <v>-13.43</v>
      </c>
      <c r="N76" s="11">
        <v>0</v>
      </c>
      <c r="O76" s="11">
        <v>-13.43</v>
      </c>
      <c r="P76" t="s">
        <v>21</v>
      </c>
    </row>
    <row r="77" spans="3:20" x14ac:dyDescent="0.45">
      <c r="C7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45819</v>
      </c>
      <c r="D77" t="s">
        <v>897</v>
      </c>
      <c r="E77" t="s">
        <v>1867</v>
      </c>
      <c r="F77" t="s">
        <v>48</v>
      </c>
      <c r="G77" t="s">
        <v>1072</v>
      </c>
      <c r="H77" s="1">
        <v>45820</v>
      </c>
      <c r="I77" t="s">
        <v>1069</v>
      </c>
      <c r="J77">
        <v>-1.05</v>
      </c>
      <c r="K77" t="s">
        <v>21</v>
      </c>
      <c r="L77" s="3">
        <f>Data[[#This Row],[Fees]]/Data[[#This Row],[Converted Amount]]</f>
        <v>0</v>
      </c>
      <c r="M77" s="11">
        <v>-1.05</v>
      </c>
      <c r="N77" s="11">
        <v>0</v>
      </c>
      <c r="O77" s="11">
        <v>-1.05</v>
      </c>
      <c r="P77" t="s">
        <v>21</v>
      </c>
    </row>
    <row r="78" spans="3:20" x14ac:dyDescent="0.45">
      <c r="C7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45820</v>
      </c>
      <c r="D78" t="s">
        <v>897</v>
      </c>
      <c r="E78" t="s">
        <v>1867</v>
      </c>
      <c r="F78" t="s">
        <v>48</v>
      </c>
      <c r="G78" t="s">
        <v>1073</v>
      </c>
      <c r="H78" s="1">
        <v>45820</v>
      </c>
      <c r="I78" t="s">
        <v>1074</v>
      </c>
      <c r="J78">
        <v>-5.5</v>
      </c>
      <c r="K78" t="s">
        <v>21</v>
      </c>
      <c r="L78" s="3">
        <f>Data[[#This Row],[Fees]]/Data[[#This Row],[Converted Amount]]</f>
        <v>0</v>
      </c>
      <c r="M78" s="11">
        <v>-5.5</v>
      </c>
      <c r="N78" s="11">
        <v>0</v>
      </c>
      <c r="O78" s="11">
        <v>-5.5</v>
      </c>
      <c r="P78" t="s">
        <v>21</v>
      </c>
    </row>
    <row r="79" spans="3:20" x14ac:dyDescent="0.45">
      <c r="C7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9" t="s">
        <v>897</v>
      </c>
      <c r="E79" t="s">
        <v>1867</v>
      </c>
      <c r="F79" t="s">
        <v>19</v>
      </c>
      <c r="G79" t="s">
        <v>1060</v>
      </c>
      <c r="H79" s="1">
        <v>45821</v>
      </c>
      <c r="I79" t="s">
        <v>1061</v>
      </c>
      <c r="J79">
        <v>9411.59</v>
      </c>
      <c r="K79" t="s">
        <v>21</v>
      </c>
      <c r="L79" s="3">
        <f>Data[[#This Row],[Fees]]/Data[[#This Row],[Converted Amount]]</f>
        <v>8.5001577841788687E-4</v>
      </c>
      <c r="M79" s="11">
        <v>9411.59</v>
      </c>
      <c r="N79" s="11">
        <v>8</v>
      </c>
      <c r="O79" s="11">
        <v>9403.59</v>
      </c>
      <c r="P79" t="s">
        <v>21</v>
      </c>
      <c r="Q79" t="s">
        <v>2023</v>
      </c>
      <c r="R79" t="s">
        <v>2024</v>
      </c>
      <c r="S79" t="s">
        <v>2025</v>
      </c>
      <c r="T79" t="s">
        <v>2026</v>
      </c>
    </row>
    <row r="80" spans="3:20" x14ac:dyDescent="0.45">
      <c r="C8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0" t="s">
        <v>897</v>
      </c>
      <c r="E80" t="s">
        <v>1867</v>
      </c>
      <c r="F80" t="s">
        <v>19</v>
      </c>
      <c r="G80" t="s">
        <v>1062</v>
      </c>
      <c r="H80" s="1">
        <v>45821</v>
      </c>
      <c r="I80" t="s">
        <v>1063</v>
      </c>
      <c r="J80">
        <v>105</v>
      </c>
      <c r="K80" t="s">
        <v>21</v>
      </c>
      <c r="L80" s="3">
        <f>Data[[#This Row],[Fees]]/Data[[#This Row],[Converted Amount]]</f>
        <v>3.1904761904761908E-2</v>
      </c>
      <c r="M80" s="11">
        <v>105</v>
      </c>
      <c r="N80" s="11">
        <v>3.35</v>
      </c>
      <c r="O80" s="11">
        <v>101.65</v>
      </c>
      <c r="P80" t="s">
        <v>21</v>
      </c>
      <c r="Q80" t="s">
        <v>1906</v>
      </c>
      <c r="R80" t="s">
        <v>1907</v>
      </c>
      <c r="S80" t="s">
        <v>1908</v>
      </c>
      <c r="T80" t="s">
        <v>1909</v>
      </c>
    </row>
    <row r="81" spans="3:25" x14ac:dyDescent="0.45">
      <c r="C8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1" t="s">
        <v>897</v>
      </c>
      <c r="E81" t="s">
        <v>1867</v>
      </c>
      <c r="F81" t="s">
        <v>19</v>
      </c>
      <c r="G81" t="s">
        <v>1064</v>
      </c>
      <c r="H81" s="1">
        <v>45821</v>
      </c>
      <c r="I81" t="s">
        <v>1065</v>
      </c>
      <c r="J81">
        <v>195</v>
      </c>
      <c r="K81" t="s">
        <v>21</v>
      </c>
      <c r="L81" s="3">
        <f>Data[[#This Row],[Fees]]/Data[[#This Row],[Converted Amount]]</f>
        <v>3.0564102564102563E-2</v>
      </c>
      <c r="M81" s="11">
        <v>195</v>
      </c>
      <c r="N81" s="11">
        <v>5.96</v>
      </c>
      <c r="O81" s="11">
        <v>189.04</v>
      </c>
      <c r="P81" t="s">
        <v>21</v>
      </c>
      <c r="Q81" t="s">
        <v>2027</v>
      </c>
      <c r="R81" t="s">
        <v>2028</v>
      </c>
      <c r="S81" t="s">
        <v>2029</v>
      </c>
      <c r="T81" t="s">
        <v>2030</v>
      </c>
    </row>
    <row r="82" spans="3:25" x14ac:dyDescent="0.45">
      <c r="C8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45820</v>
      </c>
      <c r="D82" t="s">
        <v>897</v>
      </c>
      <c r="E82" t="s">
        <v>1867</v>
      </c>
      <c r="F82" t="s">
        <v>48</v>
      </c>
      <c r="G82" t="s">
        <v>1075</v>
      </c>
      <c r="H82" s="1">
        <v>45821</v>
      </c>
      <c r="I82" t="s">
        <v>1076</v>
      </c>
      <c r="J82">
        <v>-138.15</v>
      </c>
      <c r="K82" t="s">
        <v>21</v>
      </c>
      <c r="L82" s="3">
        <f>Data[[#This Row],[Fees]]/Data[[#This Row],[Converted Amount]]</f>
        <v>0</v>
      </c>
      <c r="M82" s="11">
        <v>-138.15</v>
      </c>
      <c r="N82" s="11">
        <v>0</v>
      </c>
      <c r="O82" s="11">
        <v>-138.15</v>
      </c>
      <c r="P82" t="s">
        <v>21</v>
      </c>
    </row>
    <row r="83" spans="3:25" x14ac:dyDescent="0.45">
      <c r="C8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45821</v>
      </c>
      <c r="D83" t="s">
        <v>897</v>
      </c>
      <c r="E83" t="s">
        <v>1867</v>
      </c>
      <c r="F83" t="s">
        <v>48</v>
      </c>
      <c r="G83" t="s">
        <v>1077</v>
      </c>
      <c r="H83" s="1">
        <v>45821</v>
      </c>
      <c r="I83" t="s">
        <v>1078</v>
      </c>
      <c r="J83">
        <v>-0.53</v>
      </c>
      <c r="K83" t="s">
        <v>21</v>
      </c>
      <c r="L83" s="3">
        <f>Data[[#This Row],[Fees]]/Data[[#This Row],[Converted Amount]]</f>
        <v>0</v>
      </c>
      <c r="M83" s="11">
        <v>-0.53</v>
      </c>
      <c r="N83" s="11">
        <v>0</v>
      </c>
      <c r="O83" s="11">
        <v>-0.53</v>
      </c>
      <c r="P83" t="s">
        <v>21</v>
      </c>
    </row>
    <row r="84" spans="3:25" x14ac:dyDescent="0.45">
      <c r="C8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45821</v>
      </c>
      <c r="D84" t="s">
        <v>897</v>
      </c>
      <c r="E84" t="s">
        <v>1867</v>
      </c>
      <c r="F84" t="s">
        <v>48</v>
      </c>
      <c r="G84" t="s">
        <v>1079</v>
      </c>
      <c r="H84" s="1">
        <v>45821</v>
      </c>
      <c r="I84" t="s">
        <v>1080</v>
      </c>
      <c r="J84">
        <v>-0.98</v>
      </c>
      <c r="K84" t="s">
        <v>21</v>
      </c>
      <c r="L84" s="3">
        <f>Data[[#This Row],[Fees]]/Data[[#This Row],[Converted Amount]]</f>
        <v>0</v>
      </c>
      <c r="M84" s="11">
        <v>-0.98</v>
      </c>
      <c r="N84" s="11">
        <v>0</v>
      </c>
      <c r="O84" s="11">
        <v>-0.98</v>
      </c>
      <c r="P84" t="s">
        <v>21</v>
      </c>
    </row>
    <row r="85" spans="3:25" x14ac:dyDescent="0.45">
      <c r="C8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45821</v>
      </c>
      <c r="D85" t="s">
        <v>897</v>
      </c>
      <c r="E85" t="s">
        <v>1867</v>
      </c>
      <c r="F85" t="s">
        <v>48</v>
      </c>
      <c r="G85" t="s">
        <v>1081</v>
      </c>
      <c r="H85" s="1">
        <v>45822</v>
      </c>
      <c r="I85" t="s">
        <v>1080</v>
      </c>
      <c r="J85">
        <v>-47.06</v>
      </c>
      <c r="K85" t="s">
        <v>21</v>
      </c>
      <c r="L85" s="3">
        <f>Data[[#This Row],[Fees]]/Data[[#This Row],[Converted Amount]]</f>
        <v>0</v>
      </c>
      <c r="M85" s="11">
        <v>-47.06</v>
      </c>
      <c r="N85" s="11">
        <v>0</v>
      </c>
      <c r="O85" s="11">
        <v>-47.06</v>
      </c>
      <c r="P85" t="s">
        <v>21</v>
      </c>
    </row>
    <row r="86" spans="3:25" x14ac:dyDescent="0.45">
      <c r="C8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6" t="s">
        <v>897</v>
      </c>
      <c r="E86" t="s">
        <v>1866</v>
      </c>
      <c r="F86" t="s">
        <v>19</v>
      </c>
      <c r="G86" t="s">
        <v>957</v>
      </c>
      <c r="H86" s="1">
        <v>45823</v>
      </c>
      <c r="I86" t="s">
        <v>958</v>
      </c>
      <c r="J86">
        <v>380</v>
      </c>
      <c r="K86" t="s">
        <v>21</v>
      </c>
      <c r="L86" s="3">
        <f>Data[[#This Row],[Fees]]/Data[[#This Row],[Converted Amount]]</f>
        <v>2.9789473684210525E-2</v>
      </c>
      <c r="M86" s="11">
        <v>380</v>
      </c>
      <c r="N86" s="11">
        <v>11.32</v>
      </c>
      <c r="O86" s="11">
        <v>368.68</v>
      </c>
      <c r="P86" t="s">
        <v>21</v>
      </c>
      <c r="Q86" t="s">
        <v>2031</v>
      </c>
      <c r="R86" t="s">
        <v>2032</v>
      </c>
      <c r="S86" t="s">
        <v>2033</v>
      </c>
      <c r="T86" t="s">
        <v>2034</v>
      </c>
    </row>
    <row r="87" spans="3:25" x14ac:dyDescent="0.45">
      <c r="C8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7" t="s">
        <v>897</v>
      </c>
      <c r="E87" t="s">
        <v>1866</v>
      </c>
      <c r="F87" t="s">
        <v>19</v>
      </c>
      <c r="G87" t="s">
        <v>959</v>
      </c>
      <c r="H87" s="1">
        <v>45823</v>
      </c>
      <c r="I87" t="s">
        <v>960</v>
      </c>
      <c r="J87">
        <v>15000</v>
      </c>
      <c r="K87" t="s">
        <v>21</v>
      </c>
      <c r="L87" s="3">
        <f>Data[[#This Row],[Fees]]/Data[[#This Row],[Converted Amount]]</f>
        <v>3.4020000000000002E-2</v>
      </c>
      <c r="M87" s="11">
        <v>15000</v>
      </c>
      <c r="N87" s="11">
        <v>510.3</v>
      </c>
      <c r="O87" s="11">
        <v>14489.7</v>
      </c>
      <c r="P87" t="s">
        <v>21</v>
      </c>
      <c r="Q87" t="s">
        <v>2035</v>
      </c>
      <c r="R87" t="s">
        <v>2036</v>
      </c>
      <c r="S87" t="s">
        <v>2037</v>
      </c>
      <c r="T87" t="s">
        <v>2038</v>
      </c>
    </row>
    <row r="88" spans="3:25" x14ac:dyDescent="0.45">
      <c r="C8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8" t="s">
        <v>897</v>
      </c>
      <c r="E88" t="s">
        <v>1866</v>
      </c>
      <c r="F88" t="s">
        <v>19</v>
      </c>
      <c r="G88" t="s">
        <v>961</v>
      </c>
      <c r="H88" s="1">
        <v>45823</v>
      </c>
      <c r="I88" t="s">
        <v>962</v>
      </c>
      <c r="J88">
        <v>105</v>
      </c>
      <c r="K88" t="s">
        <v>21</v>
      </c>
      <c r="L88" s="3">
        <f>Data[[#This Row],[Fees]]/Data[[#This Row],[Converted Amount]]</f>
        <v>3.1904761904761908E-2</v>
      </c>
      <c r="M88" s="11">
        <v>105</v>
      </c>
      <c r="N88" s="11">
        <v>3.35</v>
      </c>
      <c r="O88" s="11">
        <v>101.65</v>
      </c>
      <c r="P88" t="s">
        <v>21</v>
      </c>
      <c r="Q88" t="s">
        <v>1899</v>
      </c>
      <c r="R88" t="s">
        <v>2039</v>
      </c>
      <c r="S88" t="s">
        <v>2040</v>
      </c>
      <c r="T88" t="s">
        <v>2041</v>
      </c>
    </row>
    <row r="89" spans="3:25" x14ac:dyDescent="0.45">
      <c r="C8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9" t="s">
        <v>897</v>
      </c>
      <c r="E89" t="s">
        <v>1866</v>
      </c>
      <c r="F89" t="s">
        <v>19</v>
      </c>
      <c r="G89" t="s">
        <v>963</v>
      </c>
      <c r="H89" s="1">
        <v>45823</v>
      </c>
      <c r="I89" t="s">
        <v>964</v>
      </c>
      <c r="J89">
        <v>19000</v>
      </c>
      <c r="K89" t="s">
        <v>21</v>
      </c>
      <c r="L89" s="3">
        <f>Data[[#This Row],[Fees]]/Data[[#This Row],[Converted Amount]]</f>
        <v>2.9015789473684207E-2</v>
      </c>
      <c r="M89" s="11">
        <v>19000</v>
      </c>
      <c r="N89" s="11">
        <v>551.29999999999995</v>
      </c>
      <c r="O89" s="11">
        <v>18448.7</v>
      </c>
      <c r="P89" t="s">
        <v>21</v>
      </c>
      <c r="Q89" t="s">
        <v>1929</v>
      </c>
      <c r="R89" t="s">
        <v>2042</v>
      </c>
      <c r="S89" t="s">
        <v>2043</v>
      </c>
      <c r="T89" t="s">
        <v>2044</v>
      </c>
    </row>
    <row r="90" spans="3:25" x14ac:dyDescent="0.45">
      <c r="C9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0" t="s">
        <v>897</v>
      </c>
      <c r="E90" t="s">
        <v>1866</v>
      </c>
      <c r="F90" t="s">
        <v>19</v>
      </c>
      <c r="G90" t="s">
        <v>965</v>
      </c>
      <c r="H90" s="1">
        <v>45823</v>
      </c>
      <c r="I90" t="s">
        <v>966</v>
      </c>
      <c r="J90">
        <v>8920</v>
      </c>
      <c r="K90" t="s">
        <v>21</v>
      </c>
      <c r="L90" s="3">
        <f>Data[[#This Row],[Fees]]/Data[[#This Row],[Converted Amount]]</f>
        <v>2.9033632286995518E-2</v>
      </c>
      <c r="M90" s="11">
        <v>8920</v>
      </c>
      <c r="N90" s="11">
        <v>258.98</v>
      </c>
      <c r="O90" s="11">
        <v>8661.02</v>
      </c>
      <c r="P90" t="s">
        <v>21</v>
      </c>
      <c r="Q90" t="s">
        <v>1929</v>
      </c>
      <c r="R90" t="s">
        <v>2042</v>
      </c>
      <c r="S90" t="s">
        <v>2043</v>
      </c>
      <c r="T90" t="s">
        <v>2044</v>
      </c>
    </row>
    <row r="91" spans="3:25" x14ac:dyDescent="0.45">
      <c r="C9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45823</v>
      </c>
      <c r="D91" t="s">
        <v>897</v>
      </c>
      <c r="E91" t="s">
        <v>1867</v>
      </c>
      <c r="F91" t="s">
        <v>48</v>
      </c>
      <c r="G91" t="s">
        <v>1082</v>
      </c>
      <c r="H91" s="1">
        <v>45823</v>
      </c>
      <c r="I91" t="s">
        <v>1083</v>
      </c>
      <c r="J91">
        <v>-1.9</v>
      </c>
      <c r="K91" t="s">
        <v>21</v>
      </c>
      <c r="L91" s="3">
        <f>Data[[#This Row],[Fees]]/Data[[#This Row],[Converted Amount]]</f>
        <v>0</v>
      </c>
      <c r="M91" s="11">
        <v>-1.9</v>
      </c>
      <c r="N91" s="11">
        <v>0</v>
      </c>
      <c r="O91" s="11">
        <v>-1.9</v>
      </c>
      <c r="P91" t="s">
        <v>21</v>
      </c>
    </row>
    <row r="92" spans="3:25" x14ac:dyDescent="0.45">
      <c r="C9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45823</v>
      </c>
      <c r="D92" t="s">
        <v>897</v>
      </c>
      <c r="E92" t="s">
        <v>1867</v>
      </c>
      <c r="F92" t="s">
        <v>48</v>
      </c>
      <c r="G92" t="s">
        <v>1084</v>
      </c>
      <c r="H92" s="1">
        <v>45823</v>
      </c>
      <c r="I92" t="s">
        <v>1085</v>
      </c>
      <c r="J92">
        <v>-75</v>
      </c>
      <c r="K92" t="s">
        <v>21</v>
      </c>
      <c r="L92" s="3">
        <f>Data[[#This Row],[Fees]]/Data[[#This Row],[Converted Amount]]</f>
        <v>0</v>
      </c>
      <c r="M92" s="11">
        <v>-75</v>
      </c>
      <c r="N92" s="11">
        <v>0</v>
      </c>
      <c r="O92" s="11">
        <v>-75</v>
      </c>
      <c r="P92" t="s">
        <v>21</v>
      </c>
    </row>
    <row r="93" spans="3:25" x14ac:dyDescent="0.45">
      <c r="C9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45823</v>
      </c>
      <c r="D93" t="s">
        <v>897</v>
      </c>
      <c r="E93" t="s">
        <v>1867</v>
      </c>
      <c r="F93" t="s">
        <v>48</v>
      </c>
      <c r="G93" t="s">
        <v>1086</v>
      </c>
      <c r="H93" s="1">
        <v>45823</v>
      </c>
      <c r="I93" t="s">
        <v>1085</v>
      </c>
      <c r="J93">
        <v>-0.53</v>
      </c>
      <c r="K93" t="s">
        <v>21</v>
      </c>
      <c r="L93" s="3">
        <f>Data[[#This Row],[Fees]]/Data[[#This Row],[Converted Amount]]</f>
        <v>0</v>
      </c>
      <c r="M93" s="11">
        <v>-0.53</v>
      </c>
      <c r="N93" s="11">
        <v>0</v>
      </c>
      <c r="O93" s="11">
        <v>-0.53</v>
      </c>
      <c r="P93" t="s">
        <v>21</v>
      </c>
    </row>
    <row r="94" spans="3:25" x14ac:dyDescent="0.45">
      <c r="C9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45823</v>
      </c>
      <c r="D94" t="s">
        <v>897</v>
      </c>
      <c r="E94" t="s">
        <v>1867</v>
      </c>
      <c r="F94" t="s">
        <v>48</v>
      </c>
      <c r="G94" t="s">
        <v>1087</v>
      </c>
      <c r="H94" s="1">
        <v>45823</v>
      </c>
      <c r="I94" t="s">
        <v>1085</v>
      </c>
      <c r="J94">
        <v>-139.6</v>
      </c>
      <c r="K94" t="s">
        <v>21</v>
      </c>
      <c r="L94" s="3">
        <f>Data[[#This Row],[Fees]]/Data[[#This Row],[Converted Amount]]</f>
        <v>0</v>
      </c>
      <c r="M94" s="11">
        <v>-139.6</v>
      </c>
      <c r="N94" s="11">
        <v>0</v>
      </c>
      <c r="O94" s="11">
        <v>-139.6</v>
      </c>
      <c r="P94" t="s">
        <v>21</v>
      </c>
    </row>
    <row r="95" spans="3:25" x14ac:dyDescent="0.45">
      <c r="C9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5" t="s">
        <v>897</v>
      </c>
      <c r="E95" t="s">
        <v>1866</v>
      </c>
      <c r="F95" t="s">
        <v>19</v>
      </c>
      <c r="G95" t="s">
        <v>967</v>
      </c>
      <c r="H95" s="1">
        <v>45824</v>
      </c>
      <c r="I95" t="s">
        <v>968</v>
      </c>
      <c r="J95">
        <v>20000</v>
      </c>
      <c r="K95" t="s">
        <v>21</v>
      </c>
      <c r="L95" s="3">
        <f>Data[[#This Row],[Fees]]/Data[[#This Row],[Converted Amount]]</f>
        <v>3.4014999999999997E-2</v>
      </c>
      <c r="M95" s="11">
        <v>20000</v>
      </c>
      <c r="N95" s="11">
        <v>680.3</v>
      </c>
      <c r="O95" s="11">
        <v>19319.7</v>
      </c>
      <c r="P95" t="s">
        <v>21</v>
      </c>
      <c r="Q95" t="s">
        <v>2035</v>
      </c>
      <c r="R95" t="s">
        <v>1896</v>
      </c>
      <c r="S95" t="s">
        <v>1897</v>
      </c>
      <c r="T95" t="s">
        <v>1898</v>
      </c>
      <c r="Y95" t="s">
        <v>76</v>
      </c>
    </row>
    <row r="96" spans="3:25" x14ac:dyDescent="0.45">
      <c r="C9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6" t="s">
        <v>897</v>
      </c>
      <c r="E96" t="s">
        <v>1866</v>
      </c>
      <c r="F96" t="s">
        <v>19</v>
      </c>
      <c r="G96" t="s">
        <v>969</v>
      </c>
      <c r="H96" s="1">
        <v>45824</v>
      </c>
      <c r="I96" t="s">
        <v>970</v>
      </c>
      <c r="J96">
        <v>34870</v>
      </c>
      <c r="K96" t="s">
        <v>21</v>
      </c>
      <c r="L96" s="3">
        <f>Data[[#This Row],[Fees]]/Data[[#This Row],[Converted Amount]]</f>
        <v>3.4008603383997707E-2</v>
      </c>
      <c r="M96" s="11">
        <v>34870</v>
      </c>
      <c r="N96" s="11">
        <v>1185.8800000000001</v>
      </c>
      <c r="O96" s="11">
        <v>33684.120000000003</v>
      </c>
      <c r="P96" t="s">
        <v>21</v>
      </c>
      <c r="Q96" t="s">
        <v>2045</v>
      </c>
      <c r="R96" t="s">
        <v>2046</v>
      </c>
      <c r="S96" t="s">
        <v>2047</v>
      </c>
      <c r="T96" t="s">
        <v>2048</v>
      </c>
    </row>
    <row r="97" spans="3:25" x14ac:dyDescent="0.45">
      <c r="C9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7" t="s">
        <v>897</v>
      </c>
      <c r="E97" t="s">
        <v>1866</v>
      </c>
      <c r="F97" t="s">
        <v>19</v>
      </c>
      <c r="G97" t="s">
        <v>971</v>
      </c>
      <c r="H97" s="1">
        <v>45824</v>
      </c>
      <c r="I97" t="s">
        <v>972</v>
      </c>
      <c r="J97">
        <v>3420</v>
      </c>
      <c r="K97" t="s">
        <v>21</v>
      </c>
      <c r="L97" s="3">
        <f>Data[[#This Row],[Fees]]/Data[[#This Row],[Converted Amount]]</f>
        <v>2.9087719298245614E-2</v>
      </c>
      <c r="M97" s="11">
        <v>3420</v>
      </c>
      <c r="N97" s="11">
        <v>99.48</v>
      </c>
      <c r="O97" s="11">
        <v>3320.52</v>
      </c>
      <c r="P97" t="s">
        <v>21</v>
      </c>
      <c r="Q97" t="s">
        <v>2049</v>
      </c>
      <c r="R97" t="s">
        <v>2050</v>
      </c>
      <c r="S97" t="s">
        <v>2051</v>
      </c>
      <c r="T97" t="s">
        <v>2052</v>
      </c>
      <c r="Y97" t="s">
        <v>81</v>
      </c>
    </row>
    <row r="98" spans="3:25" x14ac:dyDescent="0.45">
      <c r="C9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8" t="s">
        <v>897</v>
      </c>
      <c r="E98" t="s">
        <v>1866</v>
      </c>
      <c r="F98" t="s">
        <v>19</v>
      </c>
      <c r="G98" t="s">
        <v>973</v>
      </c>
      <c r="H98" s="1">
        <v>45824</v>
      </c>
      <c r="I98" t="s">
        <v>974</v>
      </c>
      <c r="J98">
        <v>40000</v>
      </c>
      <c r="K98" t="s">
        <v>21</v>
      </c>
      <c r="L98" s="3">
        <f>Data[[#This Row],[Fees]]/Data[[#This Row],[Converted Amount]]</f>
        <v>3.4007499999999996E-2</v>
      </c>
      <c r="M98" s="11">
        <v>40000</v>
      </c>
      <c r="N98" s="11">
        <v>1360.3</v>
      </c>
      <c r="O98" s="11">
        <v>38639.699999999997</v>
      </c>
      <c r="P98" t="s">
        <v>21</v>
      </c>
      <c r="Q98" t="s">
        <v>2053</v>
      </c>
      <c r="R98" t="s">
        <v>2054</v>
      </c>
      <c r="S98" t="s">
        <v>2055</v>
      </c>
      <c r="T98" t="s">
        <v>1948</v>
      </c>
    </row>
    <row r="99" spans="3:25" x14ac:dyDescent="0.45">
      <c r="C9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9" t="s">
        <v>897</v>
      </c>
      <c r="E99" t="s">
        <v>1866</v>
      </c>
      <c r="F99" t="s">
        <v>19</v>
      </c>
      <c r="G99" t="s">
        <v>975</v>
      </c>
      <c r="H99" s="1">
        <v>45824</v>
      </c>
      <c r="I99" t="s">
        <v>976</v>
      </c>
      <c r="J99">
        <v>685</v>
      </c>
      <c r="K99" t="s">
        <v>21</v>
      </c>
      <c r="L99" s="3">
        <f>Data[[#This Row],[Fees]]/Data[[#This Row],[Converted Amount]]</f>
        <v>2.9445255474452557E-2</v>
      </c>
      <c r="M99" s="11">
        <v>685</v>
      </c>
      <c r="N99" s="11">
        <v>20.170000000000002</v>
      </c>
      <c r="O99" s="11">
        <v>664.83</v>
      </c>
      <c r="P99" t="s">
        <v>21</v>
      </c>
      <c r="Q99" t="s">
        <v>2056</v>
      </c>
      <c r="R99" t="s">
        <v>2057</v>
      </c>
      <c r="S99" t="s">
        <v>2058</v>
      </c>
      <c r="T99" t="s">
        <v>2059</v>
      </c>
    </row>
    <row r="100" spans="3:25" x14ac:dyDescent="0.45">
      <c r="C10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45824</v>
      </c>
      <c r="D100" t="s">
        <v>897</v>
      </c>
      <c r="E100" t="s">
        <v>1866</v>
      </c>
      <c r="F100" t="s">
        <v>48</v>
      </c>
      <c r="G100" t="s">
        <v>997</v>
      </c>
      <c r="H100" s="1">
        <v>45824</v>
      </c>
      <c r="I100" t="s">
        <v>998</v>
      </c>
      <c r="J100">
        <v>-274.35000000000002</v>
      </c>
      <c r="K100" t="s">
        <v>21</v>
      </c>
      <c r="L100" s="3">
        <f>Data[[#This Row],[Fees]]/Data[[#This Row],[Converted Amount]]</f>
        <v>0</v>
      </c>
      <c r="M100" s="11">
        <v>-274.35000000000002</v>
      </c>
      <c r="N100" s="11"/>
      <c r="O100" s="11">
        <v>-274.35000000000002</v>
      </c>
      <c r="P100" t="s">
        <v>21</v>
      </c>
      <c r="R100" t="s">
        <v>1907</v>
      </c>
      <c r="S100" t="s">
        <v>1908</v>
      </c>
      <c r="T100" t="s">
        <v>1909</v>
      </c>
    </row>
    <row r="101" spans="3:25" x14ac:dyDescent="0.45">
      <c r="C10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45824</v>
      </c>
      <c r="D101" t="s">
        <v>897</v>
      </c>
      <c r="E101" t="s">
        <v>1866</v>
      </c>
      <c r="F101" t="s">
        <v>48</v>
      </c>
      <c r="G101" t="s">
        <v>999</v>
      </c>
      <c r="H101" s="1">
        <v>45824</v>
      </c>
      <c r="I101" t="s">
        <v>1000</v>
      </c>
      <c r="J101">
        <v>-17.100000000000001</v>
      </c>
      <c r="K101" t="s">
        <v>21</v>
      </c>
      <c r="L101" s="3">
        <f>Data[[#This Row],[Fees]]/Data[[#This Row],[Converted Amount]]</f>
        <v>0</v>
      </c>
      <c r="M101" s="11">
        <v>-17.100000000000001</v>
      </c>
      <c r="N101" s="11"/>
      <c r="O101" s="11">
        <v>-17.100000000000001</v>
      </c>
      <c r="P101" t="s">
        <v>21</v>
      </c>
      <c r="R101" t="s">
        <v>2060</v>
      </c>
      <c r="S101" t="s">
        <v>2061</v>
      </c>
      <c r="T101" t="s">
        <v>1966</v>
      </c>
    </row>
    <row r="102" spans="3:25" x14ac:dyDescent="0.45">
      <c r="C10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02" t="s">
        <v>897</v>
      </c>
      <c r="E102" t="s">
        <v>1866</v>
      </c>
      <c r="F102" t="s">
        <v>19</v>
      </c>
      <c r="G102" t="s">
        <v>977</v>
      </c>
      <c r="H102" s="1">
        <v>45825</v>
      </c>
      <c r="I102" t="s">
        <v>978</v>
      </c>
      <c r="J102">
        <v>37000</v>
      </c>
      <c r="K102" t="s">
        <v>21</v>
      </c>
      <c r="L102" s="3">
        <f>Data[[#This Row],[Fees]]/Data[[#This Row],[Converted Amount]]</f>
        <v>3.4008108108108108E-2</v>
      </c>
      <c r="M102" s="11">
        <v>37000</v>
      </c>
      <c r="N102" s="11">
        <v>1258.3</v>
      </c>
      <c r="O102" s="11">
        <v>35741.699999999997</v>
      </c>
      <c r="P102" t="s">
        <v>21</v>
      </c>
      <c r="Q102" t="s">
        <v>2062</v>
      </c>
      <c r="R102" t="s">
        <v>2063</v>
      </c>
      <c r="S102" t="s">
        <v>2064</v>
      </c>
      <c r="T102" t="s">
        <v>2065</v>
      </c>
      <c r="Y102" t="s">
        <v>88</v>
      </c>
    </row>
    <row r="103" spans="3:25" x14ac:dyDescent="0.45">
      <c r="C10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03" t="s">
        <v>897</v>
      </c>
      <c r="E103" t="s">
        <v>1866</v>
      </c>
      <c r="F103" t="s">
        <v>19</v>
      </c>
      <c r="G103" t="s">
        <v>979</v>
      </c>
      <c r="H103" s="1">
        <v>45825</v>
      </c>
      <c r="I103" t="s">
        <v>980</v>
      </c>
      <c r="J103">
        <v>6000</v>
      </c>
      <c r="K103" t="s">
        <v>21</v>
      </c>
      <c r="L103" s="3">
        <f>Data[[#This Row],[Fees]]/Data[[#This Row],[Converted Amount]]</f>
        <v>3.4050000000000004E-2</v>
      </c>
      <c r="M103" s="11">
        <v>6000</v>
      </c>
      <c r="N103" s="11">
        <v>204.3</v>
      </c>
      <c r="O103" s="11">
        <v>5795.7</v>
      </c>
      <c r="P103" t="s">
        <v>21</v>
      </c>
      <c r="Q103" t="s">
        <v>2062</v>
      </c>
      <c r="R103" t="s">
        <v>2066</v>
      </c>
      <c r="S103" t="s">
        <v>2067</v>
      </c>
      <c r="T103" t="s">
        <v>2068</v>
      </c>
    </row>
    <row r="104" spans="3:25" x14ac:dyDescent="0.45">
      <c r="C10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45824</v>
      </c>
      <c r="D104" t="s">
        <v>897</v>
      </c>
      <c r="E104" t="s">
        <v>1866</v>
      </c>
      <c r="F104" t="s">
        <v>48</v>
      </c>
      <c r="G104" t="s">
        <v>1001</v>
      </c>
      <c r="H104" s="1">
        <v>45825</v>
      </c>
      <c r="I104" t="s">
        <v>1000</v>
      </c>
      <c r="J104">
        <v>-203.43</v>
      </c>
      <c r="K104" t="s">
        <v>21</v>
      </c>
      <c r="L104" s="3">
        <f>Data[[#This Row],[Fees]]/Data[[#This Row],[Converted Amount]]</f>
        <v>0</v>
      </c>
      <c r="M104" s="11">
        <v>-203.43</v>
      </c>
      <c r="N104" s="11"/>
      <c r="O104" s="11">
        <v>-203.43</v>
      </c>
      <c r="P104" t="s">
        <v>21</v>
      </c>
      <c r="R104" t="s">
        <v>2069</v>
      </c>
      <c r="S104" t="s">
        <v>2070</v>
      </c>
      <c r="T104" t="s">
        <v>2071</v>
      </c>
    </row>
    <row r="105" spans="3:25" x14ac:dyDescent="0.45">
      <c r="C10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05" t="s">
        <v>897</v>
      </c>
      <c r="E105" t="s">
        <v>1866</v>
      </c>
      <c r="F105" t="s">
        <v>19</v>
      </c>
      <c r="G105" t="s">
        <v>981</v>
      </c>
      <c r="H105" s="1">
        <v>45826</v>
      </c>
      <c r="I105" t="s">
        <v>982</v>
      </c>
      <c r="J105">
        <v>3975</v>
      </c>
      <c r="K105" t="s">
        <v>21</v>
      </c>
      <c r="L105" s="3">
        <f>Data[[#This Row],[Fees]]/Data[[#This Row],[Converted Amount]]</f>
        <v>3.4075471698113202E-2</v>
      </c>
      <c r="M105" s="11">
        <v>3975</v>
      </c>
      <c r="N105" s="11">
        <v>135.44999999999999</v>
      </c>
      <c r="O105" s="11">
        <v>3839.55</v>
      </c>
      <c r="P105" t="s">
        <v>21</v>
      </c>
      <c r="Q105" t="s">
        <v>2072</v>
      </c>
      <c r="R105" t="s">
        <v>1964</v>
      </c>
      <c r="S105" t="s">
        <v>1965</v>
      </c>
      <c r="T105" t="s">
        <v>1936</v>
      </c>
      <c r="Y105" t="s">
        <v>76</v>
      </c>
    </row>
    <row r="106" spans="3:25" x14ac:dyDescent="0.45">
      <c r="C10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06" t="s">
        <v>897</v>
      </c>
      <c r="E106" t="s">
        <v>1866</v>
      </c>
      <c r="F106" t="s">
        <v>19</v>
      </c>
      <c r="G106" t="s">
        <v>983</v>
      </c>
      <c r="H106" s="1">
        <v>45826</v>
      </c>
      <c r="I106" t="s">
        <v>984</v>
      </c>
      <c r="J106">
        <v>6200</v>
      </c>
      <c r="K106" t="s">
        <v>21</v>
      </c>
      <c r="L106" s="3">
        <f>Data[[#This Row],[Fees]]/Data[[#This Row],[Converted Amount]]</f>
        <v>3.4048387096774192E-2</v>
      </c>
      <c r="M106" s="11">
        <v>6200</v>
      </c>
      <c r="N106" s="11">
        <v>211.1</v>
      </c>
      <c r="O106" s="11">
        <v>5988.9</v>
      </c>
      <c r="P106" t="s">
        <v>21</v>
      </c>
      <c r="Q106" t="s">
        <v>2035</v>
      </c>
      <c r="R106" t="s">
        <v>2073</v>
      </c>
      <c r="S106" t="s">
        <v>2074</v>
      </c>
      <c r="T106" t="s">
        <v>2075</v>
      </c>
    </row>
    <row r="107" spans="3:25" x14ac:dyDescent="0.45">
      <c r="C10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07" t="s">
        <v>897</v>
      </c>
      <c r="E107" t="s">
        <v>1866</v>
      </c>
      <c r="F107" t="s">
        <v>19</v>
      </c>
      <c r="G107" t="s">
        <v>985</v>
      </c>
      <c r="H107" s="1">
        <v>45826</v>
      </c>
      <c r="I107" t="s">
        <v>986</v>
      </c>
      <c r="J107">
        <v>38135</v>
      </c>
      <c r="K107" t="s">
        <v>21</v>
      </c>
      <c r="L107" s="3">
        <f>Data[[#This Row],[Fees]]/Data[[#This Row],[Converted Amount]]</f>
        <v>2.9007997902189591E-2</v>
      </c>
      <c r="M107" s="11">
        <v>38135</v>
      </c>
      <c r="N107" s="11">
        <v>1106.22</v>
      </c>
      <c r="O107" s="11">
        <v>37028.78</v>
      </c>
      <c r="P107" t="s">
        <v>21</v>
      </c>
      <c r="Q107" t="s">
        <v>1886</v>
      </c>
      <c r="R107" t="s">
        <v>2076</v>
      </c>
      <c r="S107" t="s">
        <v>2077</v>
      </c>
      <c r="T107" t="s">
        <v>2078</v>
      </c>
    </row>
    <row r="108" spans="3:25" x14ac:dyDescent="0.45">
      <c r="C10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08" t="s">
        <v>897</v>
      </c>
      <c r="E108" t="s">
        <v>1866</v>
      </c>
      <c r="F108" t="s">
        <v>19</v>
      </c>
      <c r="G108" t="s">
        <v>678</v>
      </c>
      <c r="H108" s="1">
        <v>45826</v>
      </c>
      <c r="I108" t="s">
        <v>679</v>
      </c>
      <c r="J108">
        <v>9229</v>
      </c>
      <c r="K108" t="s">
        <v>21</v>
      </c>
      <c r="L108" s="3">
        <f>Data[[#This Row],[Fees]]/Data[[#This Row],[Converted Amount]]</f>
        <v>3.4032939646765625E-2</v>
      </c>
      <c r="M108" s="11">
        <v>9229</v>
      </c>
      <c r="N108" s="11">
        <v>314.08999999999997</v>
      </c>
      <c r="O108" s="11">
        <v>8914.91</v>
      </c>
      <c r="P108" t="s">
        <v>21</v>
      </c>
      <c r="Q108" t="s">
        <v>2079</v>
      </c>
      <c r="R108" t="s">
        <v>2080</v>
      </c>
      <c r="S108" t="s">
        <v>2081</v>
      </c>
      <c r="T108" t="s">
        <v>2082</v>
      </c>
    </row>
    <row r="109" spans="3:25" x14ac:dyDescent="0.45">
      <c r="C10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09" t="s">
        <v>897</v>
      </c>
      <c r="E109" t="s">
        <v>1866</v>
      </c>
      <c r="F109" t="s">
        <v>19</v>
      </c>
      <c r="G109" t="s">
        <v>995</v>
      </c>
      <c r="H109" s="1">
        <v>45826</v>
      </c>
      <c r="I109" t="s">
        <v>996</v>
      </c>
      <c r="J109">
        <v>48260</v>
      </c>
      <c r="K109" t="s">
        <v>21</v>
      </c>
      <c r="L109" s="3">
        <f>Data[[#This Row],[Fees]]/Data[[#This Row],[Converted Amount]]</f>
        <v>1.6576875259013675E-4</v>
      </c>
      <c r="M109" s="11">
        <v>48260</v>
      </c>
      <c r="N109" s="11">
        <v>8</v>
      </c>
      <c r="O109" s="11">
        <v>48252</v>
      </c>
      <c r="P109" t="s">
        <v>21</v>
      </c>
      <c r="Q109" t="s">
        <v>2083</v>
      </c>
    </row>
    <row r="110" spans="3:25" x14ac:dyDescent="0.45">
      <c r="C11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45825</v>
      </c>
      <c r="D110" t="s">
        <v>897</v>
      </c>
      <c r="E110" t="s">
        <v>1866</v>
      </c>
      <c r="F110" t="s">
        <v>48</v>
      </c>
      <c r="G110" t="s">
        <v>1002</v>
      </c>
      <c r="H110" s="1">
        <v>45826</v>
      </c>
      <c r="I110" t="s">
        <v>1003</v>
      </c>
      <c r="J110">
        <v>-215</v>
      </c>
      <c r="K110" t="s">
        <v>21</v>
      </c>
      <c r="L110" s="3">
        <f>Data[[#This Row],[Fees]]/Data[[#This Row],[Converted Amount]]</f>
        <v>0</v>
      </c>
      <c r="M110" s="11">
        <v>-215</v>
      </c>
      <c r="N110" s="11"/>
      <c r="O110" s="11">
        <v>-215</v>
      </c>
      <c r="P110" t="s">
        <v>21</v>
      </c>
      <c r="R110" t="s">
        <v>2084</v>
      </c>
      <c r="S110" t="s">
        <v>2085</v>
      </c>
      <c r="T110" t="s">
        <v>2086</v>
      </c>
    </row>
    <row r="111" spans="3:25" x14ac:dyDescent="0.45">
      <c r="C11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45826</v>
      </c>
      <c r="D111" t="s">
        <v>897</v>
      </c>
      <c r="E111" t="s">
        <v>1866</v>
      </c>
      <c r="F111" t="s">
        <v>48</v>
      </c>
      <c r="G111" t="s">
        <v>1004</v>
      </c>
      <c r="H111" s="1">
        <v>45826</v>
      </c>
      <c r="I111" t="s">
        <v>1005</v>
      </c>
      <c r="J111">
        <v>-482.85</v>
      </c>
      <c r="K111" t="s">
        <v>21</v>
      </c>
      <c r="L111" s="3">
        <f>Data[[#This Row],[Fees]]/Data[[#This Row],[Converted Amount]]</f>
        <v>0</v>
      </c>
      <c r="M111" s="11">
        <v>-482.85</v>
      </c>
      <c r="N111" s="11"/>
      <c r="O111" s="11">
        <v>-482.85</v>
      </c>
      <c r="P111" t="s">
        <v>21</v>
      </c>
      <c r="R111" t="s">
        <v>1888</v>
      </c>
      <c r="S111" t="s">
        <v>1889</v>
      </c>
      <c r="T111" t="s">
        <v>1890</v>
      </c>
    </row>
    <row r="112" spans="3:25" x14ac:dyDescent="0.45">
      <c r="C11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12" t="s">
        <v>897</v>
      </c>
      <c r="E112" t="s">
        <v>1866</v>
      </c>
      <c r="F112" t="s">
        <v>19</v>
      </c>
      <c r="G112" t="s">
        <v>987</v>
      </c>
      <c r="H112" s="1">
        <v>45827</v>
      </c>
      <c r="I112" t="s">
        <v>988</v>
      </c>
      <c r="J112">
        <v>685</v>
      </c>
      <c r="K112" t="s">
        <v>21</v>
      </c>
      <c r="L112" s="3">
        <f>Data[[#This Row],[Fees]]/Data[[#This Row],[Converted Amount]]</f>
        <v>2.9445255474452557E-2</v>
      </c>
      <c r="M112" s="11">
        <v>685</v>
      </c>
      <c r="N112" s="11">
        <v>20.170000000000002</v>
      </c>
      <c r="O112" s="11">
        <v>664.83</v>
      </c>
      <c r="P112" t="s">
        <v>21</v>
      </c>
      <c r="Q112" t="s">
        <v>2087</v>
      </c>
      <c r="R112" t="s">
        <v>2088</v>
      </c>
      <c r="S112" t="s">
        <v>2089</v>
      </c>
      <c r="T112" t="s">
        <v>2090</v>
      </c>
    </row>
    <row r="113" spans="3:21" x14ac:dyDescent="0.45">
      <c r="C11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13" t="s">
        <v>897</v>
      </c>
      <c r="E113" t="s">
        <v>1866</v>
      </c>
      <c r="F113" t="s">
        <v>19</v>
      </c>
      <c r="G113" t="s">
        <v>989</v>
      </c>
      <c r="H113" s="1">
        <v>45827</v>
      </c>
      <c r="I113" t="s">
        <v>990</v>
      </c>
      <c r="J113">
        <v>107625</v>
      </c>
      <c r="K113" t="s">
        <v>21</v>
      </c>
      <c r="L113" s="3">
        <f>Data[[#This Row],[Fees]]/Data[[#This Row],[Converted Amount]]</f>
        <v>2.9002833914053425E-2</v>
      </c>
      <c r="M113" s="11">
        <v>107625</v>
      </c>
      <c r="N113" s="11">
        <v>3121.43</v>
      </c>
      <c r="O113" s="11">
        <v>104503.57</v>
      </c>
      <c r="P113" t="s">
        <v>21</v>
      </c>
      <c r="Q113" t="s">
        <v>2091</v>
      </c>
      <c r="R113" t="s">
        <v>2054</v>
      </c>
      <c r="S113" t="s">
        <v>2055</v>
      </c>
      <c r="T113" t="s">
        <v>1948</v>
      </c>
    </row>
    <row r="114" spans="3:21" x14ac:dyDescent="0.45">
      <c r="C11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14" t="s">
        <v>897</v>
      </c>
      <c r="E114" t="s">
        <v>1866</v>
      </c>
      <c r="F114" t="s">
        <v>19</v>
      </c>
      <c r="G114" t="s">
        <v>991</v>
      </c>
      <c r="H114" s="1">
        <v>45827</v>
      </c>
      <c r="I114" t="s">
        <v>992</v>
      </c>
      <c r="J114">
        <v>34870</v>
      </c>
      <c r="K114" t="s">
        <v>21</v>
      </c>
      <c r="L114" s="3">
        <f>Data[[#This Row],[Fees]]/Data[[#This Row],[Converted Amount]]</f>
        <v>3.4008603383997707E-2</v>
      </c>
      <c r="M114" s="11">
        <v>34870</v>
      </c>
      <c r="N114" s="11">
        <v>1185.8800000000001</v>
      </c>
      <c r="O114" s="11">
        <v>33684.120000000003</v>
      </c>
      <c r="P114" t="s">
        <v>21</v>
      </c>
      <c r="Q114" t="s">
        <v>2045</v>
      </c>
      <c r="R114" t="s">
        <v>2020</v>
      </c>
      <c r="S114" t="s">
        <v>2021</v>
      </c>
      <c r="T114" t="s">
        <v>2022</v>
      </c>
    </row>
    <row r="115" spans="3:21" x14ac:dyDescent="0.45">
      <c r="C11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15" t="s">
        <v>897</v>
      </c>
      <c r="E115" t="s">
        <v>1866</v>
      </c>
      <c r="F115" t="s">
        <v>19</v>
      </c>
      <c r="G115" t="s">
        <v>993</v>
      </c>
      <c r="H115" s="1">
        <v>45827</v>
      </c>
      <c r="I115" t="s">
        <v>994</v>
      </c>
      <c r="J115">
        <v>37000</v>
      </c>
      <c r="K115" t="s">
        <v>21</v>
      </c>
      <c r="L115" s="3">
        <f>Data[[#This Row],[Fees]]/Data[[#This Row],[Converted Amount]]</f>
        <v>2.9008108108108107E-2</v>
      </c>
      <c r="M115" s="11">
        <v>37000</v>
      </c>
      <c r="N115" s="11">
        <v>1073.3</v>
      </c>
      <c r="O115" s="11">
        <v>35926.699999999997</v>
      </c>
      <c r="P115" t="s">
        <v>21</v>
      </c>
      <c r="Q115" t="s">
        <v>2062</v>
      </c>
      <c r="R115" t="s">
        <v>1969</v>
      </c>
      <c r="S115" t="s">
        <v>1970</v>
      </c>
      <c r="T115" t="s">
        <v>2006</v>
      </c>
    </row>
    <row r="116" spans="3:21" x14ac:dyDescent="0.45">
      <c r="C11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45826</v>
      </c>
      <c r="D116" t="s">
        <v>897</v>
      </c>
      <c r="E116" t="s">
        <v>1866</v>
      </c>
      <c r="F116" t="s">
        <v>48</v>
      </c>
      <c r="G116" t="s">
        <v>1006</v>
      </c>
      <c r="H116" s="1">
        <v>45827</v>
      </c>
      <c r="I116" t="s">
        <v>1007</v>
      </c>
      <c r="J116">
        <v>-46.15</v>
      </c>
      <c r="K116" t="s">
        <v>21</v>
      </c>
      <c r="L116" s="3">
        <f>Data[[#This Row],[Fees]]/Data[[#This Row],[Converted Amount]]</f>
        <v>0</v>
      </c>
      <c r="M116" s="11">
        <v>-46.15</v>
      </c>
      <c r="N116" s="11"/>
      <c r="O116" s="11">
        <v>-46.15</v>
      </c>
      <c r="P116" t="s">
        <v>21</v>
      </c>
      <c r="R116" t="s">
        <v>2000</v>
      </c>
      <c r="S116" t="s">
        <v>2001</v>
      </c>
      <c r="T116" t="s">
        <v>2002</v>
      </c>
    </row>
    <row r="117" spans="3:21" x14ac:dyDescent="0.45">
      <c r="C11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45827</v>
      </c>
      <c r="D117" t="s">
        <v>897</v>
      </c>
      <c r="E117" t="s">
        <v>1866</v>
      </c>
      <c r="F117" t="s">
        <v>48</v>
      </c>
      <c r="G117" t="s">
        <v>1008</v>
      </c>
      <c r="H117" s="1">
        <v>45827</v>
      </c>
      <c r="I117" t="s">
        <v>1009</v>
      </c>
      <c r="J117">
        <v>-3.43</v>
      </c>
      <c r="K117" t="s">
        <v>21</v>
      </c>
      <c r="L117" s="3">
        <f>Data[[#This Row],[Fees]]/Data[[#This Row],[Converted Amount]]</f>
        <v>0</v>
      </c>
      <c r="M117" s="11">
        <v>-3.43</v>
      </c>
      <c r="N117" s="11"/>
      <c r="O117" s="11">
        <v>-3.43</v>
      </c>
      <c r="P117" t="s">
        <v>21</v>
      </c>
    </row>
    <row r="118" spans="3:21" x14ac:dyDescent="0.45">
      <c r="C11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45827</v>
      </c>
      <c r="D118" t="s">
        <v>897</v>
      </c>
      <c r="E118" t="s">
        <v>1866</v>
      </c>
      <c r="F118" t="s">
        <v>48</v>
      </c>
      <c r="G118" t="s">
        <v>1010</v>
      </c>
      <c r="H118" s="1">
        <v>45827</v>
      </c>
      <c r="I118" t="s">
        <v>1011</v>
      </c>
      <c r="J118">
        <v>-538.13</v>
      </c>
      <c r="K118" t="s">
        <v>21</v>
      </c>
      <c r="L118" s="3">
        <f>Data[[#This Row],[Fees]]/Data[[#This Row],[Converted Amount]]</f>
        <v>0</v>
      </c>
      <c r="M118" s="11">
        <v>-538.13</v>
      </c>
      <c r="N118" s="11"/>
      <c r="O118" s="11">
        <v>-538.13</v>
      </c>
      <c r="P118" t="s">
        <v>21</v>
      </c>
    </row>
    <row r="119" spans="3:21" x14ac:dyDescent="0.45">
      <c r="C11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45827</v>
      </c>
      <c r="D119" t="s">
        <v>897</v>
      </c>
      <c r="E119" t="s">
        <v>1866</v>
      </c>
      <c r="F119" t="s">
        <v>48</v>
      </c>
      <c r="G119" t="s">
        <v>1012</v>
      </c>
      <c r="H119" s="1">
        <v>45827</v>
      </c>
      <c r="I119" t="s">
        <v>1011</v>
      </c>
      <c r="J119">
        <v>-174.35</v>
      </c>
      <c r="K119" t="s">
        <v>21</v>
      </c>
      <c r="L119" s="3">
        <f>Data[[#This Row],[Fees]]/Data[[#This Row],[Converted Amount]]</f>
        <v>0</v>
      </c>
      <c r="M119" s="11">
        <v>-174.35</v>
      </c>
      <c r="N119" s="11"/>
      <c r="O119" s="11">
        <v>-174.35</v>
      </c>
      <c r="P119" t="s">
        <v>21</v>
      </c>
    </row>
    <row r="120" spans="3:21" x14ac:dyDescent="0.45">
      <c r="C12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45827</v>
      </c>
      <c r="D120" t="s">
        <v>897</v>
      </c>
      <c r="E120" t="s">
        <v>1866</v>
      </c>
      <c r="F120" t="s">
        <v>48</v>
      </c>
      <c r="G120" t="s">
        <v>1013</v>
      </c>
      <c r="H120" s="1">
        <v>45827</v>
      </c>
      <c r="I120" t="s">
        <v>1011</v>
      </c>
      <c r="J120">
        <v>-185</v>
      </c>
      <c r="K120" t="s">
        <v>21</v>
      </c>
      <c r="L120" s="3">
        <f>Data[[#This Row],[Fees]]/Data[[#This Row],[Converted Amount]]</f>
        <v>0</v>
      </c>
      <c r="M120" s="11">
        <v>-185</v>
      </c>
      <c r="N120" s="11"/>
      <c r="O120" s="11">
        <v>-185</v>
      </c>
      <c r="P120" t="s">
        <v>21</v>
      </c>
    </row>
    <row r="121" spans="3:21" x14ac:dyDescent="0.45">
      <c r="C12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21" t="s">
        <v>897</v>
      </c>
      <c r="E121" t="s">
        <v>1865</v>
      </c>
      <c r="F121" t="s">
        <v>19</v>
      </c>
      <c r="G121" t="s">
        <v>898</v>
      </c>
      <c r="H121" s="1">
        <v>45831</v>
      </c>
      <c r="I121" t="s">
        <v>899</v>
      </c>
      <c r="J121">
        <v>33750</v>
      </c>
      <c r="K121" t="s">
        <v>21</v>
      </c>
      <c r="L121" s="3">
        <f>Data[[#This Row],[Fees]]/Data[[#This Row],[Converted Amount]]</f>
        <v>2.9008888888888886E-2</v>
      </c>
      <c r="M121" s="11">
        <v>33750</v>
      </c>
      <c r="N121" s="11">
        <v>979.05</v>
      </c>
      <c r="O121" s="11">
        <v>32770.949999999997</v>
      </c>
      <c r="P121" t="s">
        <v>21</v>
      </c>
      <c r="Q121" t="s">
        <v>2092</v>
      </c>
      <c r="R121" t="s">
        <v>2093</v>
      </c>
      <c r="S121" t="s">
        <v>2094</v>
      </c>
      <c r="T121" t="s">
        <v>2095</v>
      </c>
    </row>
    <row r="122" spans="3:21" x14ac:dyDescent="0.45">
      <c r="C12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22" t="s">
        <v>897</v>
      </c>
      <c r="E122" t="s">
        <v>1865</v>
      </c>
      <c r="F122" t="s">
        <v>19</v>
      </c>
      <c r="G122" t="s">
        <v>900</v>
      </c>
      <c r="H122" s="1">
        <v>45831</v>
      </c>
      <c r="I122" t="s">
        <v>901</v>
      </c>
      <c r="J122">
        <v>33750</v>
      </c>
      <c r="K122" t="s">
        <v>21</v>
      </c>
      <c r="L122" s="3">
        <f>Data[[#This Row],[Fees]]/Data[[#This Row],[Converted Amount]]</f>
        <v>2.9008888888888886E-2</v>
      </c>
      <c r="M122" s="11">
        <v>33750</v>
      </c>
      <c r="N122" s="11">
        <v>979.05</v>
      </c>
      <c r="O122" s="11">
        <v>32770.949999999997</v>
      </c>
      <c r="P122" t="s">
        <v>21</v>
      </c>
      <c r="Q122" t="s">
        <v>2092</v>
      </c>
      <c r="R122" t="s">
        <v>2093</v>
      </c>
      <c r="S122" t="s">
        <v>2094</v>
      </c>
      <c r="T122" t="s">
        <v>2096</v>
      </c>
    </row>
    <row r="123" spans="3:21" x14ac:dyDescent="0.45">
      <c r="C12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23" t="s">
        <v>897</v>
      </c>
      <c r="E123" t="s">
        <v>1865</v>
      </c>
      <c r="F123" t="s">
        <v>19</v>
      </c>
      <c r="G123" t="s">
        <v>902</v>
      </c>
      <c r="H123" s="1">
        <v>45832</v>
      </c>
      <c r="I123" t="s">
        <v>903</v>
      </c>
      <c r="J123">
        <v>1850</v>
      </c>
      <c r="K123" t="s">
        <v>21</v>
      </c>
      <c r="L123" s="3">
        <f>Data[[#This Row],[Fees]]/Data[[#This Row],[Converted Amount]]</f>
        <v>4.4162162162162164E-2</v>
      </c>
      <c r="M123" s="11">
        <v>1850</v>
      </c>
      <c r="N123" s="11">
        <v>81.7</v>
      </c>
      <c r="O123" s="11">
        <v>1768.3</v>
      </c>
      <c r="P123" t="s">
        <v>21</v>
      </c>
      <c r="Q123" t="s">
        <v>2097</v>
      </c>
      <c r="R123" t="s">
        <v>2060</v>
      </c>
      <c r="S123" t="s">
        <v>2061</v>
      </c>
      <c r="T123" t="s">
        <v>2098</v>
      </c>
    </row>
    <row r="124" spans="3:21" x14ac:dyDescent="0.45">
      <c r="C12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24" t="s">
        <v>897</v>
      </c>
      <c r="E124" t="s">
        <v>1865</v>
      </c>
      <c r="F124" t="s">
        <v>19</v>
      </c>
      <c r="G124" t="s">
        <v>904</v>
      </c>
      <c r="H124" s="1">
        <v>45832</v>
      </c>
      <c r="I124" t="s">
        <v>905</v>
      </c>
      <c r="J124">
        <v>17617.5</v>
      </c>
      <c r="K124" t="s">
        <v>21</v>
      </c>
      <c r="L124" s="3">
        <f>Data[[#This Row],[Fees]]/Data[[#This Row],[Converted Amount]]</f>
        <v>2.9017170427132113E-2</v>
      </c>
      <c r="M124" s="11">
        <v>17617.5</v>
      </c>
      <c r="N124" s="11">
        <v>511.21</v>
      </c>
      <c r="O124" s="11">
        <v>17106.29</v>
      </c>
      <c r="P124" t="s">
        <v>21</v>
      </c>
      <c r="Q124" t="s">
        <v>2099</v>
      </c>
      <c r="R124" t="s">
        <v>2100</v>
      </c>
      <c r="S124" t="s">
        <v>2101</v>
      </c>
      <c r="T124" t="s">
        <v>1936</v>
      </c>
      <c r="U124" t="s">
        <v>76</v>
      </c>
    </row>
    <row r="125" spans="3:21" x14ac:dyDescent="0.45">
      <c r="C12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45831</v>
      </c>
      <c r="D125" t="s">
        <v>897</v>
      </c>
      <c r="E125" t="s">
        <v>1865</v>
      </c>
      <c r="F125" t="s">
        <v>48</v>
      </c>
      <c r="G125" t="s">
        <v>930</v>
      </c>
      <c r="H125" s="1">
        <v>45832</v>
      </c>
      <c r="I125" t="s">
        <v>931</v>
      </c>
      <c r="J125">
        <v>-337.5</v>
      </c>
      <c r="K125" t="s">
        <v>21</v>
      </c>
      <c r="L125" s="3">
        <f>Data[[#This Row],[Fees]]/Data[[#This Row],[Converted Amount]]</f>
        <v>0</v>
      </c>
      <c r="M125" s="11">
        <v>-337.5</v>
      </c>
      <c r="N125" s="11">
        <v>0</v>
      </c>
      <c r="O125" s="11">
        <v>-337.5</v>
      </c>
      <c r="P125" t="s">
        <v>21</v>
      </c>
    </row>
    <row r="126" spans="3:21" x14ac:dyDescent="0.45">
      <c r="C12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45832</v>
      </c>
      <c r="D126" t="s">
        <v>897</v>
      </c>
      <c r="E126" t="s">
        <v>1865</v>
      </c>
      <c r="F126" t="s">
        <v>48</v>
      </c>
      <c r="G126" t="s">
        <v>932</v>
      </c>
      <c r="H126" s="1">
        <v>45832</v>
      </c>
      <c r="I126" t="s">
        <v>933</v>
      </c>
      <c r="J126">
        <v>-9.25</v>
      </c>
      <c r="K126" t="s">
        <v>21</v>
      </c>
      <c r="L126" s="3">
        <f>Data[[#This Row],[Fees]]/Data[[#This Row],[Converted Amount]]</f>
        <v>0</v>
      </c>
      <c r="M126" s="11">
        <v>-9.25</v>
      </c>
      <c r="N126" s="11">
        <v>0</v>
      </c>
      <c r="O126" s="11">
        <v>-9.25</v>
      </c>
      <c r="P126" t="s">
        <v>21</v>
      </c>
    </row>
    <row r="127" spans="3:21" x14ac:dyDescent="0.45">
      <c r="C12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45832</v>
      </c>
      <c r="D127" t="s">
        <v>897</v>
      </c>
      <c r="E127" t="s">
        <v>1865</v>
      </c>
      <c r="F127" t="s">
        <v>48</v>
      </c>
      <c r="G127" t="s">
        <v>934</v>
      </c>
      <c r="H127" s="1">
        <v>45832</v>
      </c>
      <c r="I127" t="s">
        <v>935</v>
      </c>
      <c r="J127">
        <v>-88.09</v>
      </c>
      <c r="K127" t="s">
        <v>21</v>
      </c>
      <c r="L127" s="3">
        <f>Data[[#This Row],[Fees]]/Data[[#This Row],[Converted Amount]]</f>
        <v>0</v>
      </c>
      <c r="M127" s="11">
        <v>-88.09</v>
      </c>
      <c r="N127" s="11">
        <v>0</v>
      </c>
      <c r="O127" s="11">
        <v>-88.09</v>
      </c>
      <c r="P127" t="s">
        <v>21</v>
      </c>
    </row>
    <row r="128" spans="3:21" x14ac:dyDescent="0.45">
      <c r="C12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28" t="s">
        <v>897</v>
      </c>
      <c r="E128" t="s">
        <v>1865</v>
      </c>
      <c r="F128" t="s">
        <v>19</v>
      </c>
      <c r="G128" t="s">
        <v>906</v>
      </c>
      <c r="H128" s="1">
        <v>45833</v>
      </c>
      <c r="I128" t="s">
        <v>907</v>
      </c>
      <c r="J128">
        <v>13250</v>
      </c>
      <c r="K128" t="s">
        <v>21</v>
      </c>
      <c r="L128" s="3">
        <f>Data[[#This Row],[Fees]]/Data[[#This Row],[Converted Amount]]</f>
        <v>3.4022641509433967E-2</v>
      </c>
      <c r="M128" s="11">
        <v>13250</v>
      </c>
      <c r="N128" s="11">
        <v>450.8</v>
      </c>
      <c r="O128" s="11">
        <v>12799.2</v>
      </c>
      <c r="P128" t="s">
        <v>21</v>
      </c>
      <c r="Q128" t="s">
        <v>2102</v>
      </c>
      <c r="R128" t="s">
        <v>2103</v>
      </c>
      <c r="S128" t="s">
        <v>2104</v>
      </c>
      <c r="T128" t="s">
        <v>2105</v>
      </c>
    </row>
    <row r="129" spans="3:20" x14ac:dyDescent="0.45">
      <c r="C12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29" t="s">
        <v>897</v>
      </c>
      <c r="E129" t="s">
        <v>1865</v>
      </c>
      <c r="F129" t="s">
        <v>19</v>
      </c>
      <c r="G129" t="s">
        <v>908</v>
      </c>
      <c r="H129" s="1">
        <v>45833</v>
      </c>
      <c r="I129" t="s">
        <v>909</v>
      </c>
      <c r="J129">
        <v>1240</v>
      </c>
      <c r="K129" t="s">
        <v>21</v>
      </c>
      <c r="L129" s="3">
        <f>Data[[#This Row],[Fees]]/Data[[#This Row],[Converted Amount]]</f>
        <v>4.4241935483870967E-2</v>
      </c>
      <c r="M129" s="11">
        <v>1240</v>
      </c>
      <c r="N129" s="11">
        <v>54.86</v>
      </c>
      <c r="O129" s="11">
        <v>1185.1400000000001</v>
      </c>
      <c r="P129" t="s">
        <v>21</v>
      </c>
      <c r="Q129" t="s">
        <v>2106</v>
      </c>
      <c r="R129" t="s">
        <v>2107</v>
      </c>
      <c r="S129" t="s">
        <v>2108</v>
      </c>
      <c r="T129" t="s">
        <v>2109</v>
      </c>
    </row>
    <row r="130" spans="3:20" x14ac:dyDescent="0.45">
      <c r="C13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45833</v>
      </c>
      <c r="D130" t="s">
        <v>897</v>
      </c>
      <c r="E130" t="s">
        <v>1865</v>
      </c>
      <c r="F130" t="s">
        <v>48</v>
      </c>
      <c r="G130" t="s">
        <v>936</v>
      </c>
      <c r="H130" s="1">
        <v>45833</v>
      </c>
      <c r="I130" t="s">
        <v>937</v>
      </c>
      <c r="J130">
        <v>-66.25</v>
      </c>
      <c r="K130" t="s">
        <v>21</v>
      </c>
      <c r="L130" s="3">
        <f>Data[[#This Row],[Fees]]/Data[[#This Row],[Converted Amount]]</f>
        <v>0</v>
      </c>
      <c r="M130" s="11">
        <v>-66.25</v>
      </c>
      <c r="N130" s="11">
        <v>0</v>
      </c>
      <c r="O130" s="11">
        <v>-66.25</v>
      </c>
      <c r="P130" t="s">
        <v>21</v>
      </c>
    </row>
    <row r="131" spans="3:20" x14ac:dyDescent="0.45">
      <c r="C13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31" t="s">
        <v>897</v>
      </c>
      <c r="E131" t="s">
        <v>1865</v>
      </c>
      <c r="F131" t="s">
        <v>19</v>
      </c>
      <c r="G131" t="s">
        <v>910</v>
      </c>
      <c r="H131" s="1">
        <v>45834</v>
      </c>
      <c r="I131" t="s">
        <v>911</v>
      </c>
      <c r="J131">
        <v>1079</v>
      </c>
      <c r="K131" t="s">
        <v>21</v>
      </c>
      <c r="L131" s="3">
        <f>Data[[#This Row],[Fees]]/Data[[#This Row],[Converted Amount]]</f>
        <v>4.4281742354031511E-2</v>
      </c>
      <c r="M131" s="11">
        <v>1079</v>
      </c>
      <c r="N131" s="11">
        <v>47.78</v>
      </c>
      <c r="O131" s="11">
        <v>1031.22</v>
      </c>
      <c r="P131" t="s">
        <v>21</v>
      </c>
      <c r="Q131" t="s">
        <v>2110</v>
      </c>
      <c r="R131" t="s">
        <v>2111</v>
      </c>
      <c r="S131" t="s">
        <v>2112</v>
      </c>
      <c r="T131" t="s">
        <v>2113</v>
      </c>
    </row>
    <row r="132" spans="3:20" x14ac:dyDescent="0.45">
      <c r="C13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32" t="s">
        <v>897</v>
      </c>
      <c r="E132" t="s">
        <v>1865</v>
      </c>
      <c r="F132" t="s">
        <v>19</v>
      </c>
      <c r="G132" t="s">
        <v>912</v>
      </c>
      <c r="H132" s="1">
        <v>45834</v>
      </c>
      <c r="I132" t="s">
        <v>913</v>
      </c>
      <c r="J132">
        <v>1079</v>
      </c>
      <c r="K132" t="s">
        <v>21</v>
      </c>
      <c r="L132" s="3">
        <f>Data[[#This Row],[Fees]]/Data[[#This Row],[Converted Amount]]</f>
        <v>4.4281742354031511E-2</v>
      </c>
      <c r="M132" s="11">
        <v>1079</v>
      </c>
      <c r="N132" s="11">
        <v>47.78</v>
      </c>
      <c r="O132" s="11">
        <v>1031.22</v>
      </c>
      <c r="P132" t="s">
        <v>21</v>
      </c>
      <c r="Q132" t="s">
        <v>2114</v>
      </c>
      <c r="R132" t="s">
        <v>2115</v>
      </c>
      <c r="S132" t="s">
        <v>2116</v>
      </c>
      <c r="T132" t="s">
        <v>2117</v>
      </c>
    </row>
    <row r="133" spans="3:20" x14ac:dyDescent="0.45">
      <c r="C13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33" t="s">
        <v>897</v>
      </c>
      <c r="E133" t="s">
        <v>1865</v>
      </c>
      <c r="F133" t="s">
        <v>19</v>
      </c>
      <c r="G133" t="s">
        <v>914</v>
      </c>
      <c r="H133" s="1">
        <v>45834</v>
      </c>
      <c r="I133" t="s">
        <v>915</v>
      </c>
      <c r="J133">
        <v>3810</v>
      </c>
      <c r="K133" t="s">
        <v>21</v>
      </c>
      <c r="L133" s="3">
        <f>Data[[#This Row],[Fees]]/Data[[#This Row],[Converted Amount]]</f>
        <v>2.9078740157480316E-2</v>
      </c>
      <c r="M133" s="11">
        <v>3810</v>
      </c>
      <c r="N133" s="11">
        <v>110.79</v>
      </c>
      <c r="O133" s="11">
        <v>3699.21</v>
      </c>
      <c r="P133" t="s">
        <v>21</v>
      </c>
      <c r="Q133" t="s">
        <v>2118</v>
      </c>
      <c r="R133" t="s">
        <v>2119</v>
      </c>
      <c r="S133" t="s">
        <v>2120</v>
      </c>
      <c r="T133" t="s">
        <v>2121</v>
      </c>
    </row>
    <row r="134" spans="3:20" x14ac:dyDescent="0.45">
      <c r="C13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34" t="s">
        <v>897</v>
      </c>
      <c r="E134" t="s">
        <v>1865</v>
      </c>
      <c r="F134" t="s">
        <v>19</v>
      </c>
      <c r="G134" t="s">
        <v>916</v>
      </c>
      <c r="H134" s="1">
        <v>45834</v>
      </c>
      <c r="I134" t="s">
        <v>917</v>
      </c>
      <c r="J134">
        <v>30942.5</v>
      </c>
      <c r="K134" t="s">
        <v>21</v>
      </c>
      <c r="L134" s="3">
        <f>Data[[#This Row],[Fees]]/Data[[#This Row],[Converted Amount]]</f>
        <v>2.9009614607740163E-2</v>
      </c>
      <c r="M134" s="11">
        <v>30942.5</v>
      </c>
      <c r="N134" s="11">
        <v>897.63</v>
      </c>
      <c r="O134" s="11">
        <v>30044.87</v>
      </c>
      <c r="P134" t="s">
        <v>21</v>
      </c>
      <c r="Q134" t="s">
        <v>2122</v>
      </c>
      <c r="R134" t="s">
        <v>2123</v>
      </c>
      <c r="S134" t="s">
        <v>2124</v>
      </c>
      <c r="T134" t="s">
        <v>2125</v>
      </c>
    </row>
    <row r="135" spans="3:20" x14ac:dyDescent="0.45">
      <c r="C13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35" t="s">
        <v>897</v>
      </c>
      <c r="E135" t="s">
        <v>1865</v>
      </c>
      <c r="F135" t="s">
        <v>19</v>
      </c>
      <c r="G135" t="s">
        <v>918</v>
      </c>
      <c r="H135" s="1">
        <v>45834</v>
      </c>
      <c r="I135" t="s">
        <v>919</v>
      </c>
      <c r="J135">
        <v>16650</v>
      </c>
      <c r="K135" t="s">
        <v>21</v>
      </c>
      <c r="L135" s="3">
        <f>Data[[#This Row],[Fees]]/Data[[#This Row],[Converted Amount]]</f>
        <v>2.9018018018018017E-2</v>
      </c>
      <c r="M135" s="11">
        <v>16650</v>
      </c>
      <c r="N135" s="11">
        <v>483.15</v>
      </c>
      <c r="O135" s="11">
        <v>16166.85</v>
      </c>
      <c r="P135" t="s">
        <v>21</v>
      </c>
      <c r="Q135" t="s">
        <v>2126</v>
      </c>
      <c r="R135" t="s">
        <v>2127</v>
      </c>
      <c r="S135" t="s">
        <v>2128</v>
      </c>
      <c r="T135" t="s">
        <v>2078</v>
      </c>
    </row>
    <row r="136" spans="3:20" x14ac:dyDescent="0.45">
      <c r="C13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45833</v>
      </c>
      <c r="D136" t="s">
        <v>897</v>
      </c>
      <c r="E136" t="s">
        <v>1865</v>
      </c>
      <c r="F136" t="s">
        <v>48</v>
      </c>
      <c r="G136" t="s">
        <v>938</v>
      </c>
      <c r="H136" s="1">
        <v>45834</v>
      </c>
      <c r="I136" t="s">
        <v>939</v>
      </c>
      <c r="J136">
        <v>-6.2</v>
      </c>
      <c r="K136" t="s">
        <v>21</v>
      </c>
      <c r="L136" s="3">
        <f>Data[[#This Row],[Fees]]/Data[[#This Row],[Converted Amount]]</f>
        <v>0</v>
      </c>
      <c r="M136" s="11">
        <v>-6.2</v>
      </c>
      <c r="N136" s="11">
        <v>0</v>
      </c>
      <c r="O136" s="11">
        <v>-6.2</v>
      </c>
      <c r="P136" t="s">
        <v>21</v>
      </c>
    </row>
    <row r="137" spans="3:20" x14ac:dyDescent="0.45">
      <c r="C13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45834</v>
      </c>
      <c r="D137" t="s">
        <v>897</v>
      </c>
      <c r="E137" t="s">
        <v>1865</v>
      </c>
      <c r="F137" t="s">
        <v>48</v>
      </c>
      <c r="G137" t="s">
        <v>940</v>
      </c>
      <c r="H137" s="1">
        <v>45834</v>
      </c>
      <c r="I137" t="s">
        <v>941</v>
      </c>
      <c r="J137">
        <v>-5.4</v>
      </c>
      <c r="K137" t="s">
        <v>21</v>
      </c>
      <c r="L137" s="3">
        <f>Data[[#This Row],[Fees]]/Data[[#This Row],[Converted Amount]]</f>
        <v>0</v>
      </c>
      <c r="M137" s="11">
        <v>-5.4</v>
      </c>
      <c r="N137" s="11">
        <v>0</v>
      </c>
      <c r="O137" s="11">
        <v>-5.4</v>
      </c>
      <c r="P137" t="s">
        <v>21</v>
      </c>
    </row>
    <row r="138" spans="3:20" x14ac:dyDescent="0.45">
      <c r="C13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45834</v>
      </c>
      <c r="D138" t="s">
        <v>897</v>
      </c>
      <c r="E138" t="s">
        <v>1865</v>
      </c>
      <c r="F138" t="s">
        <v>48</v>
      </c>
      <c r="G138" t="s">
        <v>942</v>
      </c>
      <c r="H138" s="1">
        <v>45834</v>
      </c>
      <c r="I138" t="s">
        <v>943</v>
      </c>
      <c r="J138">
        <v>-5.4</v>
      </c>
      <c r="K138" t="s">
        <v>21</v>
      </c>
      <c r="L138" s="3">
        <f>Data[[#This Row],[Fees]]/Data[[#This Row],[Converted Amount]]</f>
        <v>0</v>
      </c>
      <c r="M138" s="11">
        <v>-5.4</v>
      </c>
      <c r="N138" s="11">
        <v>0</v>
      </c>
      <c r="O138" s="11">
        <v>-5.4</v>
      </c>
      <c r="P138" t="s">
        <v>21</v>
      </c>
    </row>
    <row r="139" spans="3:20" x14ac:dyDescent="0.45">
      <c r="C13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45834</v>
      </c>
      <c r="D139" t="s">
        <v>897</v>
      </c>
      <c r="E139" t="s">
        <v>1865</v>
      </c>
      <c r="F139" t="s">
        <v>48</v>
      </c>
      <c r="G139" t="s">
        <v>944</v>
      </c>
      <c r="H139" s="1">
        <v>45834</v>
      </c>
      <c r="I139" t="s">
        <v>943</v>
      </c>
      <c r="J139">
        <v>-173.76</v>
      </c>
      <c r="K139" t="s">
        <v>21</v>
      </c>
      <c r="L139" s="3">
        <f>Data[[#This Row],[Fees]]/Data[[#This Row],[Converted Amount]]</f>
        <v>0</v>
      </c>
      <c r="M139" s="11">
        <v>-173.76</v>
      </c>
      <c r="N139" s="11">
        <v>0</v>
      </c>
      <c r="O139" s="11">
        <v>-173.76</v>
      </c>
      <c r="P139" t="s">
        <v>21</v>
      </c>
    </row>
    <row r="140" spans="3:20" x14ac:dyDescent="0.45">
      <c r="C14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40" t="s">
        <v>897</v>
      </c>
      <c r="E140" t="s">
        <v>1865</v>
      </c>
      <c r="F140" t="s">
        <v>19</v>
      </c>
      <c r="G140" t="s">
        <v>920</v>
      </c>
      <c r="H140" s="1">
        <v>45835</v>
      </c>
      <c r="I140" t="s">
        <v>921</v>
      </c>
      <c r="J140">
        <v>41520</v>
      </c>
      <c r="K140" t="s">
        <v>21</v>
      </c>
      <c r="L140" s="3">
        <f>Data[[#This Row],[Fees]]/Data[[#This Row],[Converted Amount]]</f>
        <v>2.9007225433526015E-2</v>
      </c>
      <c r="M140" s="11">
        <v>41520</v>
      </c>
      <c r="N140" s="11">
        <v>1204.3800000000001</v>
      </c>
      <c r="O140" s="11">
        <v>40315.620000000003</v>
      </c>
      <c r="P140" t="s">
        <v>21</v>
      </c>
      <c r="Q140" t="s">
        <v>2129</v>
      </c>
      <c r="R140" t="s">
        <v>2130</v>
      </c>
      <c r="S140" t="s">
        <v>2131</v>
      </c>
      <c r="T140" t="s">
        <v>2132</v>
      </c>
    </row>
    <row r="141" spans="3:20" x14ac:dyDescent="0.45">
      <c r="C14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41" t="s">
        <v>897</v>
      </c>
      <c r="E141" t="s">
        <v>1865</v>
      </c>
      <c r="F141" t="s">
        <v>19</v>
      </c>
      <c r="G141" t="s">
        <v>922</v>
      </c>
      <c r="H141" s="1">
        <v>45835</v>
      </c>
      <c r="I141" t="s">
        <v>923</v>
      </c>
      <c r="J141">
        <v>170</v>
      </c>
      <c r="K141" t="s">
        <v>21</v>
      </c>
      <c r="L141" s="3">
        <f>Data[[#This Row],[Fees]]/Data[[#This Row],[Converted Amount]]</f>
        <v>3.0764705882352944E-2</v>
      </c>
      <c r="M141" s="11">
        <v>170</v>
      </c>
      <c r="N141" s="11">
        <v>5.23</v>
      </c>
      <c r="O141" s="11">
        <v>164.77</v>
      </c>
      <c r="P141" t="s">
        <v>21</v>
      </c>
      <c r="Q141" t="s">
        <v>2133</v>
      </c>
      <c r="R141" t="s">
        <v>2134</v>
      </c>
      <c r="S141" t="s">
        <v>2135</v>
      </c>
      <c r="T141" t="s">
        <v>1892</v>
      </c>
    </row>
    <row r="142" spans="3:20" x14ac:dyDescent="0.45">
      <c r="C14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42" t="s">
        <v>897</v>
      </c>
      <c r="E142" t="s">
        <v>1865</v>
      </c>
      <c r="F142" t="s">
        <v>19</v>
      </c>
      <c r="G142" t="s">
        <v>924</v>
      </c>
      <c r="H142" s="1">
        <v>45835</v>
      </c>
      <c r="I142" t="s">
        <v>925</v>
      </c>
      <c r="J142">
        <v>15330</v>
      </c>
      <c r="K142" t="s">
        <v>21</v>
      </c>
      <c r="L142" s="3">
        <f>Data[[#This Row],[Fees]]/Data[[#This Row],[Converted Amount]]</f>
        <v>2.9019569471624266E-2</v>
      </c>
      <c r="M142" s="11">
        <v>15330</v>
      </c>
      <c r="N142" s="11">
        <v>444.87</v>
      </c>
      <c r="O142" s="11">
        <v>14885.13</v>
      </c>
      <c r="P142" t="s">
        <v>21</v>
      </c>
      <c r="Q142" t="s">
        <v>2136</v>
      </c>
      <c r="R142" t="s">
        <v>2137</v>
      </c>
      <c r="S142" t="s">
        <v>2138</v>
      </c>
      <c r="T142" t="s">
        <v>2139</v>
      </c>
    </row>
    <row r="143" spans="3:20" x14ac:dyDescent="0.45">
      <c r="C14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43" t="s">
        <v>897</v>
      </c>
      <c r="E143" t="s">
        <v>1865</v>
      </c>
      <c r="F143" t="s">
        <v>19</v>
      </c>
      <c r="G143" t="s">
        <v>926</v>
      </c>
      <c r="H143" s="1">
        <v>45835</v>
      </c>
      <c r="I143" t="s">
        <v>927</v>
      </c>
      <c r="J143">
        <v>14830</v>
      </c>
      <c r="K143" t="s">
        <v>21</v>
      </c>
      <c r="L143" s="3">
        <f>Data[[#This Row],[Fees]]/Data[[#This Row],[Converted Amount]]</f>
        <v>2.9020229265003371E-2</v>
      </c>
      <c r="M143" s="11">
        <v>14830</v>
      </c>
      <c r="N143" s="11">
        <v>430.37</v>
      </c>
      <c r="O143" s="11">
        <v>14399.63</v>
      </c>
      <c r="P143" t="s">
        <v>21</v>
      </c>
      <c r="Q143" t="s">
        <v>2140</v>
      </c>
      <c r="R143" t="s">
        <v>2141</v>
      </c>
      <c r="S143" t="s">
        <v>2142</v>
      </c>
      <c r="T143" t="s">
        <v>2143</v>
      </c>
    </row>
    <row r="144" spans="3:20" x14ac:dyDescent="0.45">
      <c r="C14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44" t="s">
        <v>897</v>
      </c>
      <c r="E144" t="s">
        <v>1865</v>
      </c>
      <c r="F144" t="s">
        <v>19</v>
      </c>
      <c r="G144" t="s">
        <v>928</v>
      </c>
      <c r="H144" s="1">
        <v>45835</v>
      </c>
      <c r="I144" t="s">
        <v>929</v>
      </c>
      <c r="J144">
        <v>57700</v>
      </c>
      <c r="K144" t="s">
        <v>21</v>
      </c>
      <c r="L144" s="3">
        <f>Data[[#This Row],[Fees]]/Data[[#This Row],[Converted Amount]]</f>
        <v>2.9005199306759096E-2</v>
      </c>
      <c r="M144" s="11">
        <v>57700</v>
      </c>
      <c r="N144" s="11">
        <v>1673.6</v>
      </c>
      <c r="O144" s="11">
        <v>56026.400000000001</v>
      </c>
      <c r="P144" t="s">
        <v>21</v>
      </c>
      <c r="Q144" t="s">
        <v>2144</v>
      </c>
      <c r="R144" t="s">
        <v>2145</v>
      </c>
      <c r="S144" t="s">
        <v>2146</v>
      </c>
      <c r="T144" t="s">
        <v>1925</v>
      </c>
    </row>
    <row r="145" spans="3:20" x14ac:dyDescent="0.45">
      <c r="C14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45834</v>
      </c>
      <c r="D145" t="s">
        <v>897</v>
      </c>
      <c r="E145" t="s">
        <v>1865</v>
      </c>
      <c r="F145" t="s">
        <v>48</v>
      </c>
      <c r="G145" t="s">
        <v>945</v>
      </c>
      <c r="H145" s="1">
        <v>45835</v>
      </c>
      <c r="I145" t="s">
        <v>943</v>
      </c>
      <c r="J145">
        <v>-83.25</v>
      </c>
      <c r="K145" t="s">
        <v>21</v>
      </c>
      <c r="L145" s="3">
        <f>Data[[#This Row],[Fees]]/Data[[#This Row],[Converted Amount]]</f>
        <v>0</v>
      </c>
      <c r="M145" s="11">
        <v>-83.25</v>
      </c>
      <c r="N145" s="11">
        <v>0</v>
      </c>
      <c r="O145" s="11">
        <v>-83.25</v>
      </c>
      <c r="P145" t="s">
        <v>21</v>
      </c>
    </row>
    <row r="146" spans="3:20" x14ac:dyDescent="0.45">
      <c r="C14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45835</v>
      </c>
      <c r="D146" t="s">
        <v>897</v>
      </c>
      <c r="E146" t="s">
        <v>1865</v>
      </c>
      <c r="F146" t="s">
        <v>48</v>
      </c>
      <c r="G146" t="s">
        <v>946</v>
      </c>
      <c r="H146" s="1">
        <v>45835</v>
      </c>
      <c r="I146" t="s">
        <v>947</v>
      </c>
      <c r="J146">
        <v>-207.6</v>
      </c>
      <c r="K146" t="s">
        <v>21</v>
      </c>
      <c r="L146" s="3">
        <f>Data[[#This Row],[Fees]]/Data[[#This Row],[Converted Amount]]</f>
        <v>0</v>
      </c>
      <c r="M146" s="11">
        <v>-207.6</v>
      </c>
      <c r="N146" s="11">
        <v>0</v>
      </c>
      <c r="O146" s="11">
        <v>-207.6</v>
      </c>
      <c r="P146" t="s">
        <v>21</v>
      </c>
    </row>
    <row r="147" spans="3:20" x14ac:dyDescent="0.45">
      <c r="C14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45835</v>
      </c>
      <c r="D147" t="s">
        <v>897</v>
      </c>
      <c r="E147" t="s">
        <v>1865</v>
      </c>
      <c r="F147" t="s">
        <v>48</v>
      </c>
      <c r="G147" t="s">
        <v>948</v>
      </c>
      <c r="H147" s="1">
        <v>45835</v>
      </c>
      <c r="I147" t="s">
        <v>949</v>
      </c>
      <c r="J147">
        <v>-0.85</v>
      </c>
      <c r="K147" t="s">
        <v>21</v>
      </c>
      <c r="L147" s="3">
        <f>Data[[#This Row],[Fees]]/Data[[#This Row],[Converted Amount]]</f>
        <v>0</v>
      </c>
      <c r="M147" s="11">
        <v>-0.85</v>
      </c>
      <c r="N147" s="11">
        <v>0</v>
      </c>
      <c r="O147" s="11">
        <v>-0.85</v>
      </c>
      <c r="P147" t="s">
        <v>21</v>
      </c>
    </row>
    <row r="148" spans="3:20" x14ac:dyDescent="0.45">
      <c r="C14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45835</v>
      </c>
      <c r="D148" t="s">
        <v>897</v>
      </c>
      <c r="E148" t="s">
        <v>1865</v>
      </c>
      <c r="F148" t="s">
        <v>48</v>
      </c>
      <c r="G148" t="s">
        <v>950</v>
      </c>
      <c r="H148" s="1">
        <v>45835</v>
      </c>
      <c r="I148" t="s">
        <v>949</v>
      </c>
      <c r="J148">
        <v>-76.650000000000006</v>
      </c>
      <c r="K148" t="s">
        <v>21</v>
      </c>
      <c r="L148" s="3">
        <f>Data[[#This Row],[Fees]]/Data[[#This Row],[Converted Amount]]</f>
        <v>0</v>
      </c>
      <c r="M148" s="11">
        <v>-76.650000000000006</v>
      </c>
      <c r="N148" s="11">
        <v>0</v>
      </c>
      <c r="O148" s="11">
        <v>-76.650000000000006</v>
      </c>
      <c r="P148" t="s">
        <v>21</v>
      </c>
    </row>
    <row r="149" spans="3:20" x14ac:dyDescent="0.45">
      <c r="C14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45835</v>
      </c>
      <c r="D149" t="s">
        <v>897</v>
      </c>
      <c r="E149" t="s">
        <v>1865</v>
      </c>
      <c r="F149" t="s">
        <v>48</v>
      </c>
      <c r="G149" t="s">
        <v>951</v>
      </c>
      <c r="H149" s="1">
        <v>45835</v>
      </c>
      <c r="I149" t="s">
        <v>949</v>
      </c>
      <c r="J149">
        <v>-74.150000000000006</v>
      </c>
      <c r="K149" t="s">
        <v>21</v>
      </c>
      <c r="L149" s="3">
        <f>Data[[#This Row],[Fees]]/Data[[#This Row],[Converted Amount]]</f>
        <v>0</v>
      </c>
      <c r="M149" s="11">
        <v>-74.150000000000006</v>
      </c>
      <c r="N149" s="11">
        <v>0</v>
      </c>
      <c r="O149" s="11">
        <v>-74.150000000000006</v>
      </c>
      <c r="P149" t="s">
        <v>21</v>
      </c>
    </row>
    <row r="150" spans="3:20" x14ac:dyDescent="0.45">
      <c r="C15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45835</v>
      </c>
      <c r="D150" t="s">
        <v>897</v>
      </c>
      <c r="E150" t="s">
        <v>1865</v>
      </c>
      <c r="F150" t="s">
        <v>48</v>
      </c>
      <c r="G150" t="s">
        <v>952</v>
      </c>
      <c r="H150" s="1">
        <v>45835</v>
      </c>
      <c r="I150" t="s">
        <v>949</v>
      </c>
      <c r="J150">
        <v>-288.5</v>
      </c>
      <c r="K150" t="s">
        <v>21</v>
      </c>
      <c r="L150" s="3">
        <f>Data[[#This Row],[Fees]]/Data[[#This Row],[Converted Amount]]</f>
        <v>0</v>
      </c>
      <c r="M150" s="11">
        <v>-288.5</v>
      </c>
      <c r="N150" s="11">
        <v>0</v>
      </c>
      <c r="O150" s="11">
        <v>-288.5</v>
      </c>
      <c r="P150" t="s">
        <v>21</v>
      </c>
    </row>
    <row r="151" spans="3:20" x14ac:dyDescent="0.45">
      <c r="C15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51" t="s">
        <v>616</v>
      </c>
      <c r="E151" t="s">
        <v>1864</v>
      </c>
      <c r="F151" t="s">
        <v>19</v>
      </c>
      <c r="G151" t="s">
        <v>830</v>
      </c>
      <c r="H151" s="1">
        <v>45836</v>
      </c>
      <c r="I151" t="s">
        <v>831</v>
      </c>
      <c r="J151">
        <v>38900</v>
      </c>
      <c r="K151" t="s">
        <v>21</v>
      </c>
      <c r="L151" s="3">
        <f>Data[[#This Row],[Fees]]/Data[[#This Row],[Converted Amount]]</f>
        <v>2.9007712082262212E-2</v>
      </c>
      <c r="M151" s="11">
        <v>38900</v>
      </c>
      <c r="N151" s="11">
        <v>1128.4000000000001</v>
      </c>
      <c r="O151" s="11">
        <v>37771.599999999999</v>
      </c>
      <c r="P151" t="s">
        <v>21</v>
      </c>
      <c r="Q151" t="s">
        <v>2147</v>
      </c>
      <c r="R151" t="s">
        <v>2148</v>
      </c>
      <c r="S151" t="s">
        <v>2149</v>
      </c>
      <c r="T151" t="s">
        <v>1919</v>
      </c>
    </row>
    <row r="152" spans="3:20" x14ac:dyDescent="0.45">
      <c r="C15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52" t="s">
        <v>616</v>
      </c>
      <c r="E152" t="s">
        <v>1864</v>
      </c>
      <c r="F152" t="s">
        <v>19</v>
      </c>
      <c r="G152" t="s">
        <v>832</v>
      </c>
      <c r="H152" s="1">
        <v>45836</v>
      </c>
      <c r="I152" t="s">
        <v>833</v>
      </c>
      <c r="J152">
        <v>685</v>
      </c>
      <c r="K152" t="s">
        <v>21</v>
      </c>
      <c r="L152" s="3">
        <f>Data[[#This Row],[Fees]]/Data[[#This Row],[Converted Amount]]</f>
        <v>2.9445255474452557E-2</v>
      </c>
      <c r="M152" s="11">
        <v>685</v>
      </c>
      <c r="N152" s="11">
        <v>20.170000000000002</v>
      </c>
      <c r="O152" s="11">
        <v>664.83</v>
      </c>
      <c r="P152" t="s">
        <v>21</v>
      </c>
      <c r="Q152" t="s">
        <v>2150</v>
      </c>
      <c r="R152" t="s">
        <v>2080</v>
      </c>
      <c r="S152" t="s">
        <v>2081</v>
      </c>
      <c r="T152" t="s">
        <v>1921</v>
      </c>
    </row>
    <row r="153" spans="3:20" x14ac:dyDescent="0.45">
      <c r="C15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45836</v>
      </c>
      <c r="D153" t="s">
        <v>897</v>
      </c>
      <c r="E153" t="s">
        <v>1865</v>
      </c>
      <c r="F153" t="s">
        <v>48</v>
      </c>
      <c r="G153" t="s">
        <v>953</v>
      </c>
      <c r="H153" s="1">
        <v>45837</v>
      </c>
      <c r="I153" t="s">
        <v>954</v>
      </c>
      <c r="J153">
        <v>-194.5</v>
      </c>
      <c r="K153" t="s">
        <v>21</v>
      </c>
      <c r="L153" s="3">
        <f>Data[[#This Row],[Fees]]/Data[[#This Row],[Converted Amount]]</f>
        <v>0</v>
      </c>
      <c r="M153" s="11">
        <v>-194.5</v>
      </c>
      <c r="N153" s="11">
        <v>0</v>
      </c>
      <c r="O153" s="11">
        <v>-194.5</v>
      </c>
      <c r="P153" t="s">
        <v>21</v>
      </c>
    </row>
    <row r="154" spans="3:20" x14ac:dyDescent="0.45">
      <c r="C15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45836</v>
      </c>
      <c r="D154" t="s">
        <v>897</v>
      </c>
      <c r="E154" t="s">
        <v>1865</v>
      </c>
      <c r="F154" t="s">
        <v>48</v>
      </c>
      <c r="G154" t="s">
        <v>955</v>
      </c>
      <c r="H154" s="1">
        <v>45837</v>
      </c>
      <c r="I154" t="s">
        <v>956</v>
      </c>
      <c r="J154">
        <v>-3.43</v>
      </c>
      <c r="K154" t="s">
        <v>21</v>
      </c>
      <c r="L154" s="3">
        <f>Data[[#This Row],[Fees]]/Data[[#This Row],[Converted Amount]]</f>
        <v>0</v>
      </c>
      <c r="M154" s="11">
        <v>-3.43</v>
      </c>
      <c r="N154" s="11">
        <v>0</v>
      </c>
      <c r="O154" s="11">
        <v>-3.43</v>
      </c>
      <c r="P154" t="s">
        <v>21</v>
      </c>
    </row>
    <row r="155" spans="3:20" x14ac:dyDescent="0.45">
      <c r="C15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55" t="s">
        <v>616</v>
      </c>
      <c r="E155" t="s">
        <v>1864</v>
      </c>
      <c r="F155" t="s">
        <v>19</v>
      </c>
      <c r="G155" t="s">
        <v>834</v>
      </c>
      <c r="H155" s="1">
        <v>45838</v>
      </c>
      <c r="I155" t="s">
        <v>835</v>
      </c>
      <c r="J155">
        <v>17300</v>
      </c>
      <c r="K155" t="s">
        <v>21</v>
      </c>
      <c r="L155" s="3">
        <f>Data[[#This Row],[Fees]]/Data[[#This Row],[Converted Amount]]</f>
        <v>3.4017341040462425E-2</v>
      </c>
      <c r="M155" s="11">
        <v>17300</v>
      </c>
      <c r="N155" s="11">
        <v>588.5</v>
      </c>
      <c r="O155" s="11">
        <v>16711.5</v>
      </c>
      <c r="P155" t="s">
        <v>21</v>
      </c>
      <c r="Q155" t="s">
        <v>2151</v>
      </c>
      <c r="R155" t="s">
        <v>2152</v>
      </c>
      <c r="S155" t="s">
        <v>2153</v>
      </c>
      <c r="T155" t="s">
        <v>1925</v>
      </c>
    </row>
    <row r="156" spans="3:20" x14ac:dyDescent="0.45">
      <c r="C15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56" t="s">
        <v>616</v>
      </c>
      <c r="E156" t="s">
        <v>1864</v>
      </c>
      <c r="F156" t="s">
        <v>19</v>
      </c>
      <c r="G156" t="s">
        <v>836</v>
      </c>
      <c r="H156" s="1">
        <v>45838</v>
      </c>
      <c r="I156" t="s">
        <v>837</v>
      </c>
      <c r="J156">
        <v>145</v>
      </c>
      <c r="K156" t="s">
        <v>21</v>
      </c>
      <c r="L156" s="3">
        <f>Data[[#This Row],[Fees]]/Data[[#This Row],[Converted Amount]]</f>
        <v>3.1103448275862068E-2</v>
      </c>
      <c r="M156" s="11">
        <v>145</v>
      </c>
      <c r="N156" s="11">
        <v>4.51</v>
      </c>
      <c r="O156" s="11">
        <v>140.49</v>
      </c>
      <c r="P156" t="s">
        <v>21</v>
      </c>
      <c r="Q156" t="s">
        <v>2154</v>
      </c>
      <c r="R156" t="s">
        <v>2046</v>
      </c>
      <c r="S156" t="s">
        <v>2047</v>
      </c>
      <c r="T156" t="s">
        <v>1926</v>
      </c>
    </row>
    <row r="157" spans="3:20" x14ac:dyDescent="0.45">
      <c r="C15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57" t="s">
        <v>616</v>
      </c>
      <c r="E157" t="s">
        <v>1864</v>
      </c>
      <c r="F157" t="s">
        <v>19</v>
      </c>
      <c r="G157" t="s">
        <v>838</v>
      </c>
      <c r="H157" s="1">
        <v>45838</v>
      </c>
      <c r="I157" t="s">
        <v>839</v>
      </c>
      <c r="J157">
        <v>57700</v>
      </c>
      <c r="K157" t="s">
        <v>21</v>
      </c>
      <c r="L157" s="3">
        <f>Data[[#This Row],[Fees]]/Data[[#This Row],[Converted Amount]]</f>
        <v>3.4005199306759097E-2</v>
      </c>
      <c r="M157" s="11">
        <v>57700</v>
      </c>
      <c r="N157" s="11">
        <v>1962.1</v>
      </c>
      <c r="O157" s="11">
        <v>55737.9</v>
      </c>
      <c r="P157" t="s">
        <v>21</v>
      </c>
      <c r="Q157" t="s">
        <v>2155</v>
      </c>
      <c r="R157" t="s">
        <v>2156</v>
      </c>
      <c r="S157" t="s">
        <v>2157</v>
      </c>
      <c r="T157" t="s">
        <v>1928</v>
      </c>
    </row>
    <row r="158" spans="3:20" x14ac:dyDescent="0.45">
      <c r="C15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58" t="s">
        <v>616</v>
      </c>
      <c r="E158" t="s">
        <v>1864</v>
      </c>
      <c r="F158" t="s">
        <v>19</v>
      </c>
      <c r="G158" t="s">
        <v>840</v>
      </c>
      <c r="H158" s="1">
        <v>45838</v>
      </c>
      <c r="I158" t="s">
        <v>841</v>
      </c>
      <c r="J158">
        <v>35000</v>
      </c>
      <c r="K158" t="s">
        <v>21</v>
      </c>
      <c r="L158" s="3">
        <f>Data[[#This Row],[Fees]]/Data[[#This Row],[Converted Amount]]</f>
        <v>3.400857142857143E-2</v>
      </c>
      <c r="M158" s="11">
        <v>35000</v>
      </c>
      <c r="N158" s="11">
        <v>1190.3</v>
      </c>
      <c r="O158" s="11">
        <v>33809.699999999997</v>
      </c>
      <c r="P158" t="s">
        <v>21</v>
      </c>
      <c r="Q158" t="s">
        <v>2053</v>
      </c>
      <c r="R158" t="s">
        <v>2158</v>
      </c>
      <c r="S158" t="s">
        <v>2159</v>
      </c>
      <c r="T158" t="s">
        <v>1932</v>
      </c>
    </row>
    <row r="159" spans="3:20" x14ac:dyDescent="0.45">
      <c r="C15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59" t="s">
        <v>616</v>
      </c>
      <c r="E159" t="s">
        <v>1864</v>
      </c>
      <c r="F159" t="s">
        <v>19</v>
      </c>
      <c r="G159" t="s">
        <v>842</v>
      </c>
      <c r="H159" s="1">
        <v>45838</v>
      </c>
      <c r="I159" t="s">
        <v>843</v>
      </c>
      <c r="J159">
        <v>19767.5</v>
      </c>
      <c r="K159" t="s">
        <v>21</v>
      </c>
      <c r="L159" s="3">
        <f>Data[[#This Row],[Fees]]/Data[[#This Row],[Converted Amount]]</f>
        <v>2.9015302896167949E-2</v>
      </c>
      <c r="M159" s="11">
        <v>19767.5</v>
      </c>
      <c r="N159" s="11">
        <v>573.55999999999995</v>
      </c>
      <c r="O159" s="11">
        <v>19193.939999999999</v>
      </c>
      <c r="P159" t="s">
        <v>21</v>
      </c>
      <c r="Q159" t="s">
        <v>2160</v>
      </c>
      <c r="R159" t="s">
        <v>2161</v>
      </c>
      <c r="S159" t="s">
        <v>2162</v>
      </c>
      <c r="T159" t="s">
        <v>1936</v>
      </c>
    </row>
    <row r="160" spans="3:20" x14ac:dyDescent="0.45">
      <c r="C16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60" t="s">
        <v>616</v>
      </c>
      <c r="E160" t="s">
        <v>1864</v>
      </c>
      <c r="F160" t="s">
        <v>19</v>
      </c>
      <c r="G160" t="s">
        <v>844</v>
      </c>
      <c r="H160" s="1">
        <v>45838</v>
      </c>
      <c r="I160" t="s">
        <v>845</v>
      </c>
      <c r="J160">
        <v>10550</v>
      </c>
      <c r="K160" t="s">
        <v>21</v>
      </c>
      <c r="L160" s="3">
        <f>Data[[#This Row],[Fees]]/Data[[#This Row],[Converted Amount]]</f>
        <v>3.4028436018957345E-2</v>
      </c>
      <c r="M160" s="11">
        <v>10550</v>
      </c>
      <c r="N160" s="11">
        <v>359</v>
      </c>
      <c r="O160" s="11">
        <v>10191</v>
      </c>
      <c r="P160" t="s">
        <v>21</v>
      </c>
      <c r="Q160" t="s">
        <v>2163</v>
      </c>
      <c r="R160" t="s">
        <v>2164</v>
      </c>
      <c r="S160" t="s">
        <v>2165</v>
      </c>
      <c r="T160" t="s">
        <v>1940</v>
      </c>
    </row>
    <row r="161" spans="3:20" x14ac:dyDescent="0.45">
      <c r="C16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61" t="s">
        <v>616</v>
      </c>
      <c r="E161" t="s">
        <v>1864</v>
      </c>
      <c r="F161" t="s">
        <v>19</v>
      </c>
      <c r="G161" t="s">
        <v>846</v>
      </c>
      <c r="H161" s="1">
        <v>45838</v>
      </c>
      <c r="I161" t="s">
        <v>847</v>
      </c>
      <c r="J161">
        <v>10550</v>
      </c>
      <c r="K161" t="s">
        <v>21</v>
      </c>
      <c r="L161" s="3">
        <f>Data[[#This Row],[Fees]]/Data[[#This Row],[Converted Amount]]</f>
        <v>3.4028436018957345E-2</v>
      </c>
      <c r="M161" s="11">
        <v>10550</v>
      </c>
      <c r="N161" s="11">
        <v>359</v>
      </c>
      <c r="O161" s="11">
        <v>10191</v>
      </c>
      <c r="P161" t="s">
        <v>21</v>
      </c>
      <c r="Q161" t="s">
        <v>2163</v>
      </c>
      <c r="R161" t="s">
        <v>2164</v>
      </c>
      <c r="S161" t="s">
        <v>2165</v>
      </c>
      <c r="T161" t="s">
        <v>1944</v>
      </c>
    </row>
    <row r="162" spans="3:20" x14ac:dyDescent="0.45">
      <c r="C16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45838</v>
      </c>
      <c r="D162" t="s">
        <v>616</v>
      </c>
      <c r="E162" t="s">
        <v>1864</v>
      </c>
      <c r="F162" t="s">
        <v>48</v>
      </c>
      <c r="G162" t="s">
        <v>868</v>
      </c>
      <c r="H162" s="1">
        <v>45838</v>
      </c>
      <c r="I162" t="s">
        <v>869</v>
      </c>
      <c r="J162">
        <v>-86.5</v>
      </c>
      <c r="K162" t="s">
        <v>21</v>
      </c>
      <c r="L162" s="3">
        <f>Data[[#This Row],[Fees]]/Data[[#This Row],[Converted Amount]]</f>
        <v>0</v>
      </c>
      <c r="M162" s="11">
        <v>-86.5</v>
      </c>
      <c r="N162" s="11">
        <v>0</v>
      </c>
      <c r="O162" s="11">
        <v>-86.5</v>
      </c>
      <c r="P162" t="s">
        <v>21</v>
      </c>
    </row>
    <row r="163" spans="3:20" x14ac:dyDescent="0.45">
      <c r="C16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45838</v>
      </c>
      <c r="D163" t="s">
        <v>616</v>
      </c>
      <c r="E163" t="s">
        <v>1864</v>
      </c>
      <c r="F163" t="s">
        <v>48</v>
      </c>
      <c r="G163" t="s">
        <v>870</v>
      </c>
      <c r="H163" s="1">
        <v>45838</v>
      </c>
      <c r="I163" t="s">
        <v>871</v>
      </c>
      <c r="J163">
        <v>-0.73</v>
      </c>
      <c r="K163" t="s">
        <v>21</v>
      </c>
      <c r="L163" s="3">
        <f>Data[[#This Row],[Fees]]/Data[[#This Row],[Converted Amount]]</f>
        <v>0</v>
      </c>
      <c r="M163" s="11">
        <v>-0.73</v>
      </c>
      <c r="N163" s="11">
        <v>0</v>
      </c>
      <c r="O163" s="11">
        <v>-0.73</v>
      </c>
      <c r="P163" t="s">
        <v>21</v>
      </c>
    </row>
    <row r="164" spans="3:20" x14ac:dyDescent="0.45">
      <c r="C16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45838</v>
      </c>
      <c r="D164" t="s">
        <v>616</v>
      </c>
      <c r="E164" t="s">
        <v>1864</v>
      </c>
      <c r="F164" t="s">
        <v>48</v>
      </c>
      <c r="G164" t="s">
        <v>872</v>
      </c>
      <c r="H164" s="1">
        <v>45838</v>
      </c>
      <c r="I164" t="s">
        <v>871</v>
      </c>
      <c r="J164">
        <v>-463.5</v>
      </c>
      <c r="K164" t="s">
        <v>21</v>
      </c>
      <c r="L164" s="3">
        <f>Data[[#This Row],[Fees]]/Data[[#This Row],[Converted Amount]]</f>
        <v>0</v>
      </c>
      <c r="M164" s="11">
        <v>-463.5</v>
      </c>
      <c r="N164" s="11">
        <v>0</v>
      </c>
      <c r="O164" s="11">
        <v>-463.5</v>
      </c>
      <c r="P164" t="s">
        <v>21</v>
      </c>
    </row>
    <row r="165" spans="3:20" x14ac:dyDescent="0.45">
      <c r="C16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65" t="s">
        <v>616</v>
      </c>
      <c r="E165" t="s">
        <v>1864</v>
      </c>
      <c r="F165" t="s">
        <v>19</v>
      </c>
      <c r="G165" t="s">
        <v>848</v>
      </c>
      <c r="H165" s="1">
        <v>45839</v>
      </c>
      <c r="I165" t="s">
        <v>849</v>
      </c>
      <c r="J165">
        <v>5038</v>
      </c>
      <c r="K165" t="s">
        <v>21</v>
      </c>
      <c r="L165" s="3">
        <f>Data[[#This Row],[Fees]]/Data[[#This Row],[Converted Amount]]</f>
        <v>3.4059150456530372E-2</v>
      </c>
      <c r="M165" s="11">
        <v>5038</v>
      </c>
      <c r="N165" s="11">
        <v>171.59</v>
      </c>
      <c r="O165" s="11">
        <v>4866.41</v>
      </c>
      <c r="P165" t="s">
        <v>21</v>
      </c>
      <c r="Q165" t="s">
        <v>2166</v>
      </c>
      <c r="R165" t="s">
        <v>2054</v>
      </c>
      <c r="S165" t="s">
        <v>2055</v>
      </c>
      <c r="T165" t="s">
        <v>1948</v>
      </c>
    </row>
    <row r="166" spans="3:20" x14ac:dyDescent="0.45">
      <c r="C16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66" t="s">
        <v>616</v>
      </c>
      <c r="E166" t="s">
        <v>1864</v>
      </c>
      <c r="F166" t="s">
        <v>19</v>
      </c>
      <c r="G166" t="s">
        <v>850</v>
      </c>
      <c r="H166" s="1">
        <v>45839</v>
      </c>
      <c r="I166" t="s">
        <v>851</v>
      </c>
      <c r="J166">
        <v>46330</v>
      </c>
      <c r="K166" t="s">
        <v>21</v>
      </c>
      <c r="L166" s="3">
        <f>Data[[#This Row],[Fees]]/Data[[#This Row],[Converted Amount]]</f>
        <v>2.9006475285991797E-2</v>
      </c>
      <c r="M166" s="11">
        <v>46330</v>
      </c>
      <c r="N166" s="11">
        <v>1343.87</v>
      </c>
      <c r="O166" s="11">
        <v>44986.13</v>
      </c>
      <c r="P166" t="s">
        <v>21</v>
      </c>
      <c r="Q166" t="s">
        <v>2167</v>
      </c>
      <c r="R166" t="s">
        <v>2168</v>
      </c>
      <c r="S166" t="s">
        <v>2169</v>
      </c>
      <c r="T166" t="s">
        <v>1950</v>
      </c>
    </row>
    <row r="167" spans="3:20" x14ac:dyDescent="0.45">
      <c r="C16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67" t="s">
        <v>616</v>
      </c>
      <c r="E167" t="s">
        <v>1864</v>
      </c>
      <c r="F167" t="s">
        <v>19</v>
      </c>
      <c r="G167" t="s">
        <v>852</v>
      </c>
      <c r="H167" s="1">
        <v>45839</v>
      </c>
      <c r="I167" t="s">
        <v>853</v>
      </c>
      <c r="J167">
        <v>37150</v>
      </c>
      <c r="K167" t="s">
        <v>21</v>
      </c>
      <c r="L167" s="3">
        <f>Data[[#This Row],[Fees]]/Data[[#This Row],[Converted Amount]]</f>
        <v>3.4008075370121134E-2</v>
      </c>
      <c r="M167" s="11">
        <v>37150</v>
      </c>
      <c r="N167" s="11">
        <v>1263.4000000000001</v>
      </c>
      <c r="O167" s="11">
        <v>35886.6</v>
      </c>
      <c r="P167" t="s">
        <v>21</v>
      </c>
      <c r="Q167" t="s">
        <v>2170</v>
      </c>
      <c r="R167" t="s">
        <v>2171</v>
      </c>
      <c r="S167" t="s">
        <v>2172</v>
      </c>
      <c r="T167" t="s">
        <v>1955</v>
      </c>
    </row>
    <row r="168" spans="3:20" x14ac:dyDescent="0.45">
      <c r="C16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45838</v>
      </c>
      <c r="D168" t="s">
        <v>616</v>
      </c>
      <c r="E168" t="s">
        <v>1864</v>
      </c>
      <c r="F168" t="s">
        <v>48</v>
      </c>
      <c r="G168" t="s">
        <v>873</v>
      </c>
      <c r="H168" s="1">
        <v>45839</v>
      </c>
      <c r="I168" t="s">
        <v>871</v>
      </c>
      <c r="J168">
        <v>-98.84</v>
      </c>
      <c r="K168" t="s">
        <v>21</v>
      </c>
      <c r="L168" s="3">
        <f>Data[[#This Row],[Fees]]/Data[[#This Row],[Converted Amount]]</f>
        <v>0</v>
      </c>
      <c r="M168" s="11">
        <v>-98.84</v>
      </c>
      <c r="N168" s="11">
        <v>0</v>
      </c>
      <c r="O168" s="11">
        <v>-98.84</v>
      </c>
      <c r="P168" t="s">
        <v>21</v>
      </c>
    </row>
    <row r="169" spans="3:20" x14ac:dyDescent="0.45">
      <c r="C16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45838</v>
      </c>
      <c r="D169" t="s">
        <v>616</v>
      </c>
      <c r="E169" t="s">
        <v>1864</v>
      </c>
      <c r="F169" t="s">
        <v>48</v>
      </c>
      <c r="G169" t="s">
        <v>874</v>
      </c>
      <c r="H169" s="1">
        <v>45839</v>
      </c>
      <c r="I169" t="s">
        <v>871</v>
      </c>
      <c r="J169">
        <v>-105.5</v>
      </c>
      <c r="K169" t="s">
        <v>21</v>
      </c>
      <c r="L169" s="3">
        <f>Data[[#This Row],[Fees]]/Data[[#This Row],[Converted Amount]]</f>
        <v>0</v>
      </c>
      <c r="M169" s="11">
        <v>-105.5</v>
      </c>
      <c r="N169" s="11">
        <v>0</v>
      </c>
      <c r="O169" s="11">
        <v>-105.5</v>
      </c>
      <c r="P169" t="s">
        <v>21</v>
      </c>
    </row>
    <row r="170" spans="3:20" x14ac:dyDescent="0.45">
      <c r="C17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45839</v>
      </c>
      <c r="D170" t="s">
        <v>616</v>
      </c>
      <c r="E170" t="s">
        <v>1864</v>
      </c>
      <c r="F170" t="s">
        <v>48</v>
      </c>
      <c r="G170" t="s">
        <v>875</v>
      </c>
      <c r="H170" s="1">
        <v>45839</v>
      </c>
      <c r="I170" t="s">
        <v>876</v>
      </c>
      <c r="J170">
        <v>-25.19</v>
      </c>
      <c r="K170" t="s">
        <v>21</v>
      </c>
      <c r="L170" s="3">
        <f>Data[[#This Row],[Fees]]/Data[[#This Row],[Converted Amount]]</f>
        <v>0</v>
      </c>
      <c r="M170" s="11">
        <v>-25.19</v>
      </c>
      <c r="N170" s="11">
        <v>0</v>
      </c>
      <c r="O170" s="11">
        <v>-25.19</v>
      </c>
      <c r="P170" t="s">
        <v>21</v>
      </c>
    </row>
    <row r="171" spans="3:20" x14ac:dyDescent="0.45">
      <c r="C17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45839</v>
      </c>
      <c r="D171" t="s">
        <v>616</v>
      </c>
      <c r="E171" t="s">
        <v>1864</v>
      </c>
      <c r="F171" t="s">
        <v>48</v>
      </c>
      <c r="G171" t="s">
        <v>877</v>
      </c>
      <c r="H171" s="1">
        <v>45839</v>
      </c>
      <c r="I171" t="s">
        <v>878</v>
      </c>
      <c r="J171">
        <v>-417.4</v>
      </c>
      <c r="K171" t="s">
        <v>21</v>
      </c>
      <c r="L171" s="3">
        <f>Data[[#This Row],[Fees]]/Data[[#This Row],[Converted Amount]]</f>
        <v>0</v>
      </c>
      <c r="M171" s="11">
        <v>-417.4</v>
      </c>
      <c r="N171" s="11">
        <v>0</v>
      </c>
      <c r="O171" s="11">
        <v>-417.4</v>
      </c>
      <c r="P171" t="s">
        <v>21</v>
      </c>
    </row>
    <row r="172" spans="3:20" x14ac:dyDescent="0.45">
      <c r="C17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72" t="s">
        <v>616</v>
      </c>
      <c r="E172" t="s">
        <v>1864</v>
      </c>
      <c r="F172" t="s">
        <v>19</v>
      </c>
      <c r="G172" t="s">
        <v>854</v>
      </c>
      <c r="H172" s="1">
        <v>45840</v>
      </c>
      <c r="I172" t="s">
        <v>855</v>
      </c>
      <c r="J172">
        <v>17237.5</v>
      </c>
      <c r="K172" t="s">
        <v>21</v>
      </c>
      <c r="L172" s="3">
        <f>Data[[#This Row],[Fees]]/Data[[#This Row],[Converted Amount]]</f>
        <v>2.9017548948513414E-2</v>
      </c>
      <c r="M172" s="11">
        <v>17237.5</v>
      </c>
      <c r="N172" s="11">
        <v>500.19</v>
      </c>
      <c r="O172" s="11">
        <v>16737.310000000001</v>
      </c>
      <c r="P172" t="s">
        <v>21</v>
      </c>
      <c r="Q172" t="s">
        <v>2173</v>
      </c>
      <c r="R172" t="s">
        <v>2174</v>
      </c>
      <c r="S172" t="s">
        <v>2175</v>
      </c>
      <c r="T172" t="s">
        <v>1957</v>
      </c>
    </row>
    <row r="173" spans="3:20" x14ac:dyDescent="0.45">
      <c r="C17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73" t="s">
        <v>616</v>
      </c>
      <c r="E173" t="s">
        <v>1864</v>
      </c>
      <c r="F173" t="s">
        <v>19</v>
      </c>
      <c r="G173" t="s">
        <v>856</v>
      </c>
      <c r="H173" s="1">
        <v>45840</v>
      </c>
      <c r="I173" t="s">
        <v>857</v>
      </c>
      <c r="J173">
        <v>150200</v>
      </c>
      <c r="K173" t="s">
        <v>21</v>
      </c>
      <c r="L173" s="3">
        <f>Data[[#This Row],[Fees]]/Data[[#This Row],[Converted Amount]]</f>
        <v>2.9001997336884158E-2</v>
      </c>
      <c r="M173" s="11">
        <v>150200</v>
      </c>
      <c r="N173" s="11">
        <v>4356.1000000000004</v>
      </c>
      <c r="O173" s="11">
        <v>145843.9</v>
      </c>
      <c r="P173" t="s">
        <v>21</v>
      </c>
      <c r="Q173" t="s">
        <v>2176</v>
      </c>
      <c r="R173" t="s">
        <v>2039</v>
      </c>
      <c r="S173" t="s">
        <v>2040</v>
      </c>
      <c r="T173" t="s">
        <v>1959</v>
      </c>
    </row>
    <row r="174" spans="3:20" x14ac:dyDescent="0.45">
      <c r="C17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74" t="s">
        <v>616</v>
      </c>
      <c r="E174" t="s">
        <v>1864</v>
      </c>
      <c r="F174" t="s">
        <v>19</v>
      </c>
      <c r="G174" t="s">
        <v>858</v>
      </c>
      <c r="H174" s="1">
        <v>45840</v>
      </c>
      <c r="I174" t="s">
        <v>859</v>
      </c>
      <c r="J174">
        <v>1175</v>
      </c>
      <c r="K174" t="s">
        <v>21</v>
      </c>
      <c r="L174" s="3">
        <f>Data[[#This Row],[Fees]]/Data[[#This Row],[Converted Amount]]</f>
        <v>4.425531914893617E-2</v>
      </c>
      <c r="M174" s="11">
        <v>1175</v>
      </c>
      <c r="N174" s="11">
        <v>52</v>
      </c>
      <c r="O174" s="11">
        <v>1123</v>
      </c>
      <c r="P174" t="s">
        <v>21</v>
      </c>
      <c r="Q174" t="s">
        <v>1999</v>
      </c>
      <c r="R174" t="s">
        <v>2000</v>
      </c>
      <c r="S174" t="s">
        <v>2001</v>
      </c>
      <c r="T174" t="s">
        <v>1959</v>
      </c>
    </row>
    <row r="175" spans="3:20" x14ac:dyDescent="0.45">
      <c r="C17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75" t="s">
        <v>616</v>
      </c>
      <c r="E175" t="s">
        <v>1864</v>
      </c>
      <c r="F175" t="s">
        <v>19</v>
      </c>
      <c r="G175" t="s">
        <v>866</v>
      </c>
      <c r="H175" s="1">
        <v>45840</v>
      </c>
      <c r="I175" t="s">
        <v>867</v>
      </c>
      <c r="J175">
        <v>31000</v>
      </c>
      <c r="K175" t="s">
        <v>21</v>
      </c>
      <c r="L175" s="3">
        <f>Data[[#This Row],[Fees]]/Data[[#This Row],[Converted Amount]]</f>
        <v>2.5806451612903227E-4</v>
      </c>
      <c r="M175" s="11">
        <v>31000</v>
      </c>
      <c r="N175" s="11">
        <v>8</v>
      </c>
      <c r="O175" s="11">
        <v>30992</v>
      </c>
      <c r="P175" t="s">
        <v>21</v>
      </c>
      <c r="Q175" t="s">
        <v>2177</v>
      </c>
      <c r="R175" t="s">
        <v>2178</v>
      </c>
      <c r="S175" t="s">
        <v>2179</v>
      </c>
    </row>
    <row r="176" spans="3:20" x14ac:dyDescent="0.45">
      <c r="C17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45840</v>
      </c>
      <c r="D176" t="s">
        <v>616</v>
      </c>
      <c r="E176" t="s">
        <v>1864</v>
      </c>
      <c r="F176" t="s">
        <v>48</v>
      </c>
      <c r="G176" t="s">
        <v>879</v>
      </c>
      <c r="H176" s="1">
        <v>45840</v>
      </c>
      <c r="I176" t="s">
        <v>880</v>
      </c>
      <c r="J176">
        <v>-86.19</v>
      </c>
      <c r="K176" t="s">
        <v>21</v>
      </c>
      <c r="L176" s="3">
        <f>Data[[#This Row],[Fees]]/Data[[#This Row],[Converted Amount]]</f>
        <v>0</v>
      </c>
      <c r="M176" s="11">
        <v>-86.19</v>
      </c>
      <c r="N176" s="11">
        <v>0</v>
      </c>
      <c r="O176" s="11">
        <v>-86.19</v>
      </c>
      <c r="P176" t="s">
        <v>21</v>
      </c>
    </row>
    <row r="177" spans="3:20" x14ac:dyDescent="0.45">
      <c r="C17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45840</v>
      </c>
      <c r="D177" t="s">
        <v>616</v>
      </c>
      <c r="E177" t="s">
        <v>1864</v>
      </c>
      <c r="F177" t="s">
        <v>48</v>
      </c>
      <c r="G177" t="s">
        <v>881</v>
      </c>
      <c r="H177" s="1">
        <v>45840</v>
      </c>
      <c r="I177" t="s">
        <v>882</v>
      </c>
      <c r="J177">
        <v>-751</v>
      </c>
      <c r="K177" t="s">
        <v>21</v>
      </c>
      <c r="L177" s="3">
        <f>Data[[#This Row],[Fees]]/Data[[#This Row],[Converted Amount]]</f>
        <v>0</v>
      </c>
      <c r="M177" s="11">
        <v>-751</v>
      </c>
      <c r="N177" s="11">
        <v>0</v>
      </c>
      <c r="O177" s="11">
        <v>-751</v>
      </c>
      <c r="P177" t="s">
        <v>21</v>
      </c>
    </row>
    <row r="178" spans="3:20" x14ac:dyDescent="0.45">
      <c r="C17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45840</v>
      </c>
      <c r="D178" t="s">
        <v>616</v>
      </c>
      <c r="E178" t="s">
        <v>1864</v>
      </c>
      <c r="F178" t="s">
        <v>48</v>
      </c>
      <c r="G178" t="s">
        <v>883</v>
      </c>
      <c r="H178" s="1">
        <v>45840</v>
      </c>
      <c r="I178" t="s">
        <v>882</v>
      </c>
      <c r="J178">
        <v>-155</v>
      </c>
      <c r="K178" t="s">
        <v>21</v>
      </c>
      <c r="L178" s="3">
        <f>Data[[#This Row],[Fees]]/Data[[#This Row],[Converted Amount]]</f>
        <v>0</v>
      </c>
      <c r="M178" s="11">
        <v>-155</v>
      </c>
      <c r="N178" s="11">
        <v>0</v>
      </c>
      <c r="O178" s="11">
        <v>-155</v>
      </c>
      <c r="P178" t="s">
        <v>21</v>
      </c>
    </row>
    <row r="179" spans="3:20" x14ac:dyDescent="0.45">
      <c r="C17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79" t="s">
        <v>616</v>
      </c>
      <c r="E179" t="s">
        <v>1864</v>
      </c>
      <c r="F179" t="s">
        <v>19</v>
      </c>
      <c r="G179" t="s">
        <v>860</v>
      </c>
      <c r="H179" s="1">
        <v>45841</v>
      </c>
      <c r="I179" t="s">
        <v>861</v>
      </c>
      <c r="J179">
        <v>30942.5</v>
      </c>
      <c r="K179" t="s">
        <v>21</v>
      </c>
      <c r="L179" s="3">
        <f>Data[[#This Row],[Fees]]/Data[[#This Row],[Converted Amount]]</f>
        <v>2.9009614607740163E-2</v>
      </c>
      <c r="M179" s="11">
        <v>30942.5</v>
      </c>
      <c r="N179" s="11">
        <v>897.63</v>
      </c>
      <c r="O179" s="11">
        <v>30044.87</v>
      </c>
      <c r="P179" t="s">
        <v>21</v>
      </c>
      <c r="Q179" t="s">
        <v>2180</v>
      </c>
      <c r="R179" t="s">
        <v>2181</v>
      </c>
      <c r="S179" t="s">
        <v>2182</v>
      </c>
      <c r="T179" t="s">
        <v>1966</v>
      </c>
    </row>
    <row r="180" spans="3:20" x14ac:dyDescent="0.45">
      <c r="C18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80" t="s">
        <v>616</v>
      </c>
      <c r="E180" t="s">
        <v>1864</v>
      </c>
      <c r="F180" t="s">
        <v>19</v>
      </c>
      <c r="G180" t="s">
        <v>862</v>
      </c>
      <c r="H180" s="1">
        <v>45841</v>
      </c>
      <c r="I180" t="s">
        <v>863</v>
      </c>
      <c r="J180">
        <v>31000</v>
      </c>
      <c r="K180" t="s">
        <v>21</v>
      </c>
      <c r="L180" s="3">
        <f>Data[[#This Row],[Fees]]/Data[[#This Row],[Converted Amount]]</f>
        <v>3.4009677419354838E-2</v>
      </c>
      <c r="M180" s="11">
        <v>31000</v>
      </c>
      <c r="N180" s="11">
        <v>1054.3</v>
      </c>
      <c r="O180" s="11">
        <v>29945.7</v>
      </c>
      <c r="P180" t="s">
        <v>21</v>
      </c>
      <c r="Q180" t="s">
        <v>2053</v>
      </c>
      <c r="R180" t="s">
        <v>2158</v>
      </c>
      <c r="S180" t="s">
        <v>2159</v>
      </c>
    </row>
    <row r="181" spans="3:20" x14ac:dyDescent="0.45">
      <c r="C18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81" t="s">
        <v>616</v>
      </c>
      <c r="E181" t="s">
        <v>1864</v>
      </c>
      <c r="F181" t="s">
        <v>19</v>
      </c>
      <c r="G181" t="s">
        <v>864</v>
      </c>
      <c r="H181" s="1">
        <v>45841</v>
      </c>
      <c r="I181" t="s">
        <v>865</v>
      </c>
      <c r="J181">
        <v>950</v>
      </c>
      <c r="K181" t="s">
        <v>21</v>
      </c>
      <c r="L181" s="3">
        <f>Data[[#This Row],[Fees]]/Data[[#This Row],[Converted Amount]]</f>
        <v>2.9315789473684212E-2</v>
      </c>
      <c r="M181" s="11">
        <v>950</v>
      </c>
      <c r="N181" s="11">
        <v>27.85</v>
      </c>
      <c r="O181" s="11">
        <v>922.15</v>
      </c>
      <c r="P181" t="s">
        <v>21</v>
      </c>
      <c r="Q181" t="s">
        <v>1895</v>
      </c>
      <c r="R181" t="s">
        <v>1896</v>
      </c>
      <c r="S181" t="s">
        <v>1897</v>
      </c>
    </row>
    <row r="182" spans="3:20" x14ac:dyDescent="0.45">
      <c r="C18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45840</v>
      </c>
      <c r="D182" t="s">
        <v>616</v>
      </c>
      <c r="E182" t="s">
        <v>1864</v>
      </c>
      <c r="F182" t="s">
        <v>48</v>
      </c>
      <c r="G182" t="s">
        <v>884</v>
      </c>
      <c r="H182" s="1">
        <v>45841</v>
      </c>
      <c r="I182" t="s">
        <v>882</v>
      </c>
      <c r="J182">
        <v>-5.88</v>
      </c>
      <c r="K182" t="s">
        <v>21</v>
      </c>
      <c r="L182" s="3">
        <f>Data[[#This Row],[Fees]]/Data[[#This Row],[Converted Amount]]</f>
        <v>0</v>
      </c>
      <c r="M182" s="11">
        <v>-5.88</v>
      </c>
      <c r="N182" s="11">
        <v>0</v>
      </c>
      <c r="O182" s="11">
        <v>-5.88</v>
      </c>
      <c r="P182" t="s">
        <v>21</v>
      </c>
    </row>
    <row r="183" spans="3:20" x14ac:dyDescent="0.45">
      <c r="C18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45841</v>
      </c>
      <c r="D183" t="s">
        <v>616</v>
      </c>
      <c r="E183" t="s">
        <v>1864</v>
      </c>
      <c r="F183" t="s">
        <v>48</v>
      </c>
      <c r="G183" t="s">
        <v>885</v>
      </c>
      <c r="H183" s="1">
        <v>45841</v>
      </c>
      <c r="I183" t="s">
        <v>886</v>
      </c>
      <c r="J183">
        <v>-154.71</v>
      </c>
      <c r="K183" t="s">
        <v>21</v>
      </c>
      <c r="L183" s="3">
        <f>Data[[#This Row],[Fees]]/Data[[#This Row],[Converted Amount]]</f>
        <v>0</v>
      </c>
      <c r="M183" s="11">
        <v>-154.71</v>
      </c>
      <c r="N183" s="11">
        <v>0</v>
      </c>
      <c r="O183" s="11">
        <v>-154.71</v>
      </c>
      <c r="P183" t="s">
        <v>21</v>
      </c>
    </row>
    <row r="184" spans="3:20" x14ac:dyDescent="0.45">
      <c r="C18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45841</v>
      </c>
      <c r="D184" t="s">
        <v>616</v>
      </c>
      <c r="E184" t="s">
        <v>1864</v>
      </c>
      <c r="F184" t="s">
        <v>48</v>
      </c>
      <c r="G184" t="s">
        <v>887</v>
      </c>
      <c r="H184" s="1">
        <v>45841</v>
      </c>
      <c r="I184" t="s">
        <v>888</v>
      </c>
      <c r="J184">
        <v>-155</v>
      </c>
      <c r="K184" t="s">
        <v>21</v>
      </c>
      <c r="L184" s="3">
        <f>Data[[#This Row],[Fees]]/Data[[#This Row],[Converted Amount]]</f>
        <v>0</v>
      </c>
      <c r="M184" s="11">
        <v>-155</v>
      </c>
      <c r="N184" s="11">
        <v>0</v>
      </c>
      <c r="O184" s="11">
        <v>-155</v>
      </c>
      <c r="P184" t="s">
        <v>21</v>
      </c>
    </row>
    <row r="185" spans="3:20" x14ac:dyDescent="0.45">
      <c r="C18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45841</v>
      </c>
      <c r="D185" t="s">
        <v>616</v>
      </c>
      <c r="E185" t="s">
        <v>1864</v>
      </c>
      <c r="F185" t="s">
        <v>48</v>
      </c>
      <c r="G185" t="s">
        <v>889</v>
      </c>
      <c r="H185" s="1">
        <v>45841</v>
      </c>
      <c r="I185" t="s">
        <v>888</v>
      </c>
      <c r="J185">
        <v>-4.75</v>
      </c>
      <c r="K185" t="s">
        <v>21</v>
      </c>
      <c r="L185" s="3">
        <f>Data[[#This Row],[Fees]]/Data[[#This Row],[Converted Amount]]</f>
        <v>0</v>
      </c>
      <c r="M185" s="11">
        <v>-4.75</v>
      </c>
      <c r="N185" s="11">
        <v>0</v>
      </c>
      <c r="O185" s="11">
        <v>-4.75</v>
      </c>
      <c r="P185" t="s">
        <v>21</v>
      </c>
    </row>
    <row r="186" spans="3:20" x14ac:dyDescent="0.45">
      <c r="C18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86" t="s">
        <v>616</v>
      </c>
      <c r="E186" t="s">
        <v>1863</v>
      </c>
      <c r="F186" t="s">
        <v>19</v>
      </c>
      <c r="G186" t="s">
        <v>747</v>
      </c>
      <c r="H186" s="1">
        <v>45842</v>
      </c>
      <c r="I186" t="s">
        <v>748</v>
      </c>
      <c r="J186">
        <v>516</v>
      </c>
      <c r="K186" t="s">
        <v>21</v>
      </c>
      <c r="L186" s="3">
        <f>Data[[#This Row],[Fees]]/Data[[#This Row],[Converted Amount]]</f>
        <v>4.4573643410852716E-2</v>
      </c>
      <c r="M186" s="11">
        <v>516</v>
      </c>
      <c r="N186" s="11">
        <v>23</v>
      </c>
      <c r="O186" s="11">
        <v>493</v>
      </c>
      <c r="P186" t="s">
        <v>21</v>
      </c>
      <c r="Q186" t="s">
        <v>2183</v>
      </c>
      <c r="R186" t="s">
        <v>2184</v>
      </c>
      <c r="S186" t="s">
        <v>2185</v>
      </c>
      <c r="T186" t="s">
        <v>2186</v>
      </c>
    </row>
    <row r="187" spans="3:20" x14ac:dyDescent="0.45">
      <c r="C18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87" t="s">
        <v>616</v>
      </c>
      <c r="E187" t="s">
        <v>1863</v>
      </c>
      <c r="F187" t="s">
        <v>19</v>
      </c>
      <c r="G187" t="s">
        <v>749</v>
      </c>
      <c r="H187" s="1">
        <v>45842</v>
      </c>
      <c r="I187" t="s">
        <v>750</v>
      </c>
      <c r="J187">
        <v>1080</v>
      </c>
      <c r="K187" t="s">
        <v>21</v>
      </c>
      <c r="L187" s="3">
        <f>Data[[#This Row],[Fees]]/Data[[#This Row],[Converted Amount]]</f>
        <v>2.9277777777777778E-2</v>
      </c>
      <c r="M187" s="11">
        <v>1080</v>
      </c>
      <c r="N187" s="11">
        <v>31.62</v>
      </c>
      <c r="O187" s="11">
        <v>1048.3800000000001</v>
      </c>
      <c r="P187" t="s">
        <v>21</v>
      </c>
      <c r="Q187" t="s">
        <v>2187</v>
      </c>
      <c r="R187" t="s">
        <v>2188</v>
      </c>
      <c r="S187" t="s">
        <v>2189</v>
      </c>
      <c r="T187" t="s">
        <v>1950</v>
      </c>
    </row>
    <row r="188" spans="3:20" x14ac:dyDescent="0.45">
      <c r="C18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88" t="s">
        <v>616</v>
      </c>
      <c r="E188" t="s">
        <v>1863</v>
      </c>
      <c r="F188" t="s">
        <v>19</v>
      </c>
      <c r="G188" t="s">
        <v>751</v>
      </c>
      <c r="H188" s="1">
        <v>45842</v>
      </c>
      <c r="I188" t="s">
        <v>752</v>
      </c>
      <c r="J188">
        <v>26600</v>
      </c>
      <c r="K188" t="s">
        <v>21</v>
      </c>
      <c r="L188" s="3">
        <f>Data[[#This Row],[Fees]]/Data[[#This Row],[Converted Amount]]</f>
        <v>2.9011278195488724E-2</v>
      </c>
      <c r="M188" s="11">
        <v>26600</v>
      </c>
      <c r="N188" s="11">
        <v>771.7</v>
      </c>
      <c r="O188" s="11">
        <v>25828.3</v>
      </c>
      <c r="P188" t="s">
        <v>21</v>
      </c>
      <c r="Q188" t="s">
        <v>2190</v>
      </c>
      <c r="R188" t="s">
        <v>2191</v>
      </c>
      <c r="S188" t="s">
        <v>2192</v>
      </c>
      <c r="T188" t="s">
        <v>2193</v>
      </c>
    </row>
    <row r="189" spans="3:20" x14ac:dyDescent="0.45">
      <c r="C18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89" t="s">
        <v>616</v>
      </c>
      <c r="E189" t="s">
        <v>1863</v>
      </c>
      <c r="F189" t="s">
        <v>19</v>
      </c>
      <c r="G189" t="s">
        <v>753</v>
      </c>
      <c r="H189" s="1">
        <v>45842</v>
      </c>
      <c r="I189" t="s">
        <v>754</v>
      </c>
      <c r="J189">
        <v>100000</v>
      </c>
      <c r="K189" t="s">
        <v>21</v>
      </c>
      <c r="L189" s="3">
        <f>Data[[#This Row],[Fees]]/Data[[#This Row],[Converted Amount]]</f>
        <v>2.9003000000000001E-2</v>
      </c>
      <c r="M189" s="11">
        <v>100000</v>
      </c>
      <c r="N189" s="11">
        <v>2900.3</v>
      </c>
      <c r="O189" s="11">
        <v>97099.7</v>
      </c>
      <c r="P189" t="s">
        <v>21</v>
      </c>
      <c r="Q189" t="s">
        <v>2194</v>
      </c>
      <c r="R189" t="s">
        <v>2195</v>
      </c>
      <c r="S189" t="s">
        <v>2196</v>
      </c>
      <c r="T189" t="s">
        <v>2197</v>
      </c>
    </row>
    <row r="190" spans="3:20" x14ac:dyDescent="0.45">
      <c r="C19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90" t="s">
        <v>616</v>
      </c>
      <c r="E190" t="s">
        <v>1863</v>
      </c>
      <c r="F190" t="s">
        <v>19</v>
      </c>
      <c r="G190" t="s">
        <v>755</v>
      </c>
      <c r="H190" s="1">
        <v>45842</v>
      </c>
      <c r="I190" t="s">
        <v>756</v>
      </c>
      <c r="J190">
        <v>100000</v>
      </c>
      <c r="K190" t="s">
        <v>21</v>
      </c>
      <c r="L190" s="3">
        <f>Data[[#This Row],[Fees]]/Data[[#This Row],[Converted Amount]]</f>
        <v>2.9003000000000001E-2</v>
      </c>
      <c r="M190" s="11">
        <v>100000</v>
      </c>
      <c r="N190" s="11">
        <v>2900.3</v>
      </c>
      <c r="O190" s="11">
        <v>97099.7</v>
      </c>
      <c r="P190" t="s">
        <v>21</v>
      </c>
      <c r="Q190" t="s">
        <v>2194</v>
      </c>
      <c r="R190" t="s">
        <v>2195</v>
      </c>
      <c r="S190" t="s">
        <v>2196</v>
      </c>
      <c r="T190" t="s">
        <v>2197</v>
      </c>
    </row>
    <row r="191" spans="3:20" x14ac:dyDescent="0.45">
      <c r="C19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45842</v>
      </c>
      <c r="D191" t="s">
        <v>616</v>
      </c>
      <c r="E191" t="s">
        <v>1864</v>
      </c>
      <c r="F191" t="s">
        <v>48</v>
      </c>
      <c r="G191" t="s">
        <v>890</v>
      </c>
      <c r="H191" s="1">
        <v>45842</v>
      </c>
      <c r="I191" t="s">
        <v>891</v>
      </c>
      <c r="J191">
        <v>-7.98</v>
      </c>
      <c r="K191" t="s">
        <v>21</v>
      </c>
      <c r="L191" s="3">
        <f>Data[[#This Row],[Fees]]/Data[[#This Row],[Converted Amount]]</f>
        <v>0</v>
      </c>
      <c r="M191" s="11">
        <v>-7.98</v>
      </c>
      <c r="N191" s="11">
        <v>0</v>
      </c>
      <c r="O191" s="11">
        <v>-7.98</v>
      </c>
      <c r="P191" t="s">
        <v>21</v>
      </c>
    </row>
    <row r="192" spans="3:20" x14ac:dyDescent="0.45">
      <c r="C19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92" t="s">
        <v>616</v>
      </c>
      <c r="E192" t="s">
        <v>1863</v>
      </c>
      <c r="F192" t="s">
        <v>19</v>
      </c>
      <c r="G192" t="s">
        <v>757</v>
      </c>
      <c r="H192" s="1">
        <v>45843</v>
      </c>
      <c r="I192" t="s">
        <v>758</v>
      </c>
      <c r="J192">
        <v>38100</v>
      </c>
      <c r="K192" t="s">
        <v>21</v>
      </c>
      <c r="L192" s="3">
        <f>Data[[#This Row],[Fees]]/Data[[#This Row],[Converted Amount]]</f>
        <v>2.9007874015748034E-2</v>
      </c>
      <c r="M192" s="11">
        <v>38100</v>
      </c>
      <c r="N192" s="11">
        <v>1105.2</v>
      </c>
      <c r="O192" s="11">
        <v>36994.800000000003</v>
      </c>
      <c r="P192" t="s">
        <v>21</v>
      </c>
      <c r="Q192" t="s">
        <v>2198</v>
      </c>
      <c r="R192" t="s">
        <v>2199</v>
      </c>
      <c r="S192" t="s">
        <v>2200</v>
      </c>
      <c r="T192" t="s">
        <v>2201</v>
      </c>
    </row>
    <row r="193" spans="3:20" x14ac:dyDescent="0.45">
      <c r="C19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45842</v>
      </c>
      <c r="D193" t="s">
        <v>616</v>
      </c>
      <c r="E193" t="s">
        <v>1864</v>
      </c>
      <c r="F193" t="s">
        <v>48</v>
      </c>
      <c r="G193" t="s">
        <v>892</v>
      </c>
      <c r="H193" s="1">
        <v>45843</v>
      </c>
      <c r="I193" t="s">
        <v>893</v>
      </c>
      <c r="J193">
        <v>-133</v>
      </c>
      <c r="K193" t="s">
        <v>21</v>
      </c>
      <c r="L193" s="3">
        <f>Data[[#This Row],[Fees]]/Data[[#This Row],[Converted Amount]]</f>
        <v>0</v>
      </c>
      <c r="M193" s="11">
        <v>-133</v>
      </c>
      <c r="N193" s="11">
        <v>0</v>
      </c>
      <c r="O193" s="11">
        <v>-133</v>
      </c>
      <c r="P193" t="s">
        <v>21</v>
      </c>
    </row>
    <row r="194" spans="3:20" x14ac:dyDescent="0.45">
      <c r="C19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45842</v>
      </c>
      <c r="D194" t="s">
        <v>616</v>
      </c>
      <c r="E194" t="s">
        <v>1864</v>
      </c>
      <c r="F194" t="s">
        <v>48</v>
      </c>
      <c r="G194" t="s">
        <v>894</v>
      </c>
      <c r="H194" s="1">
        <v>45843</v>
      </c>
      <c r="I194" t="s">
        <v>893</v>
      </c>
      <c r="J194">
        <v>-1000</v>
      </c>
      <c r="K194" t="s">
        <v>21</v>
      </c>
      <c r="L194" s="3">
        <f>Data[[#This Row],[Fees]]/Data[[#This Row],[Converted Amount]]</f>
        <v>0</v>
      </c>
      <c r="M194" s="11">
        <v>-1000</v>
      </c>
      <c r="N194" s="11">
        <v>0</v>
      </c>
      <c r="O194" s="11">
        <v>-1000</v>
      </c>
      <c r="P194" t="s">
        <v>21</v>
      </c>
    </row>
    <row r="195" spans="3:20" x14ac:dyDescent="0.45">
      <c r="C19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45843</v>
      </c>
      <c r="D195" t="s">
        <v>616</v>
      </c>
      <c r="E195" t="s">
        <v>1864</v>
      </c>
      <c r="F195" t="s">
        <v>48</v>
      </c>
      <c r="G195" t="s">
        <v>895</v>
      </c>
      <c r="H195" s="1">
        <v>45843</v>
      </c>
      <c r="I195" t="s">
        <v>896</v>
      </c>
      <c r="J195">
        <v>-190.5</v>
      </c>
      <c r="K195" t="s">
        <v>21</v>
      </c>
      <c r="L195" s="3">
        <f>Data[[#This Row],[Fees]]/Data[[#This Row],[Converted Amount]]</f>
        <v>0</v>
      </c>
      <c r="M195" s="11">
        <v>-190.5</v>
      </c>
      <c r="N195" s="11">
        <v>0</v>
      </c>
      <c r="O195" s="11">
        <v>-190.5</v>
      </c>
      <c r="P195" t="s">
        <v>21</v>
      </c>
    </row>
    <row r="196" spans="3:20" x14ac:dyDescent="0.45">
      <c r="C19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96" t="s">
        <v>616</v>
      </c>
      <c r="E196" t="s">
        <v>1863</v>
      </c>
      <c r="F196" t="s">
        <v>19</v>
      </c>
      <c r="G196" t="s">
        <v>759</v>
      </c>
      <c r="H196" s="1">
        <v>45844</v>
      </c>
      <c r="I196" t="s">
        <v>760</v>
      </c>
      <c r="J196">
        <v>19767.5</v>
      </c>
      <c r="K196" t="s">
        <v>21</v>
      </c>
      <c r="L196" s="3">
        <f>Data[[#This Row],[Fees]]/Data[[#This Row],[Converted Amount]]</f>
        <v>2.9015302896167949E-2</v>
      </c>
      <c r="M196" s="11">
        <v>19767.5</v>
      </c>
      <c r="N196" s="11">
        <v>573.55999999999995</v>
      </c>
      <c r="O196" s="11">
        <v>19193.939999999999</v>
      </c>
      <c r="P196" t="s">
        <v>21</v>
      </c>
      <c r="Q196" t="s">
        <v>2202</v>
      </c>
      <c r="R196" t="s">
        <v>2203</v>
      </c>
      <c r="S196" t="s">
        <v>2204</v>
      </c>
      <c r="T196" t="s">
        <v>2205</v>
      </c>
    </row>
    <row r="197" spans="3:20" x14ac:dyDescent="0.45">
      <c r="C19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97" t="s">
        <v>616</v>
      </c>
      <c r="E197" t="s">
        <v>1863</v>
      </c>
      <c r="F197" t="s">
        <v>19</v>
      </c>
      <c r="G197" t="s">
        <v>761</v>
      </c>
      <c r="H197" s="1">
        <v>45845</v>
      </c>
      <c r="I197" t="s">
        <v>762</v>
      </c>
      <c r="J197">
        <v>11400</v>
      </c>
      <c r="K197" t="s">
        <v>21</v>
      </c>
      <c r="L197" s="3">
        <f>Data[[#This Row],[Fees]]/Data[[#This Row],[Converted Amount]]</f>
        <v>3.4026315789473682E-2</v>
      </c>
      <c r="M197" s="11">
        <v>11400</v>
      </c>
      <c r="N197" s="11">
        <v>387.9</v>
      </c>
      <c r="O197" s="11">
        <v>11012.1</v>
      </c>
      <c r="P197" t="s">
        <v>21</v>
      </c>
      <c r="Q197" t="s">
        <v>2206</v>
      </c>
      <c r="R197" t="s">
        <v>2207</v>
      </c>
      <c r="S197" t="s">
        <v>2208</v>
      </c>
      <c r="T197" t="s">
        <v>1955</v>
      </c>
    </row>
    <row r="198" spans="3:20" x14ac:dyDescent="0.45">
      <c r="C19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98" t="s">
        <v>616</v>
      </c>
      <c r="E198" t="s">
        <v>1863</v>
      </c>
      <c r="F198" t="s">
        <v>19</v>
      </c>
      <c r="G198" t="s">
        <v>763</v>
      </c>
      <c r="H198" s="1">
        <v>45845</v>
      </c>
      <c r="I198" t="s">
        <v>764</v>
      </c>
      <c r="J198">
        <v>13790</v>
      </c>
      <c r="K198" t="s">
        <v>21</v>
      </c>
      <c r="L198" s="3">
        <f>Data[[#This Row],[Fees]]/Data[[#This Row],[Converted Amount]]</f>
        <v>2.9021754894851339E-2</v>
      </c>
      <c r="M198" s="11">
        <v>13790</v>
      </c>
      <c r="N198" s="11">
        <v>400.21</v>
      </c>
      <c r="O198" s="11">
        <v>13389.79</v>
      </c>
      <c r="P198" t="s">
        <v>21</v>
      </c>
      <c r="Q198" t="s">
        <v>2209</v>
      </c>
      <c r="R198" t="s">
        <v>2210</v>
      </c>
      <c r="S198" t="s">
        <v>2211</v>
      </c>
      <c r="T198" t="s">
        <v>2212</v>
      </c>
    </row>
    <row r="199" spans="3:20" x14ac:dyDescent="0.45">
      <c r="C19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199" t="s">
        <v>616</v>
      </c>
      <c r="E199" t="s">
        <v>1863</v>
      </c>
      <c r="F199" t="s">
        <v>19</v>
      </c>
      <c r="G199" t="s">
        <v>765</v>
      </c>
      <c r="H199" s="1">
        <v>45845</v>
      </c>
      <c r="I199" t="s">
        <v>766</v>
      </c>
      <c r="J199">
        <v>32120</v>
      </c>
      <c r="K199" t="s">
        <v>21</v>
      </c>
      <c r="L199" s="3">
        <f>Data[[#This Row],[Fees]]/Data[[#This Row],[Converted Amount]]</f>
        <v>2.90093399750934E-2</v>
      </c>
      <c r="M199" s="11">
        <v>32120</v>
      </c>
      <c r="N199" s="11">
        <v>931.78</v>
      </c>
      <c r="O199" s="11">
        <v>31188.22</v>
      </c>
      <c r="P199" t="s">
        <v>21</v>
      </c>
      <c r="Q199" t="s">
        <v>2194</v>
      </c>
      <c r="R199" t="s">
        <v>2195</v>
      </c>
      <c r="S199" t="s">
        <v>2196</v>
      </c>
      <c r="T199" t="s">
        <v>2197</v>
      </c>
    </row>
    <row r="200" spans="3:20" x14ac:dyDescent="0.45">
      <c r="C20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45844</v>
      </c>
      <c r="D200" t="s">
        <v>616</v>
      </c>
      <c r="E200" t="s">
        <v>1863</v>
      </c>
      <c r="F200" t="s">
        <v>48</v>
      </c>
      <c r="G200" t="s">
        <v>799</v>
      </c>
      <c r="H200" s="1">
        <v>45845</v>
      </c>
      <c r="I200" t="s">
        <v>800</v>
      </c>
      <c r="J200">
        <v>-98.84</v>
      </c>
      <c r="K200" t="s">
        <v>21</v>
      </c>
      <c r="L200" s="3">
        <f>Data[[#This Row],[Fees]]/Data[[#This Row],[Converted Amount]]</f>
        <v>0</v>
      </c>
      <c r="M200" s="11">
        <v>-98.84</v>
      </c>
      <c r="N200" s="11">
        <v>0</v>
      </c>
      <c r="O200" s="11">
        <v>-98.84</v>
      </c>
      <c r="P200" t="s">
        <v>21</v>
      </c>
    </row>
    <row r="201" spans="3:20" x14ac:dyDescent="0.45">
      <c r="C20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45845</v>
      </c>
      <c r="D201" t="s">
        <v>616</v>
      </c>
      <c r="E201" t="s">
        <v>1863</v>
      </c>
      <c r="F201" t="s">
        <v>48</v>
      </c>
      <c r="G201" t="s">
        <v>801</v>
      </c>
      <c r="H201" s="1">
        <v>45845</v>
      </c>
      <c r="I201" t="s">
        <v>802</v>
      </c>
      <c r="J201">
        <v>-57</v>
      </c>
      <c r="K201" t="s">
        <v>21</v>
      </c>
      <c r="L201" s="3">
        <f>Data[[#This Row],[Fees]]/Data[[#This Row],[Converted Amount]]</f>
        <v>0</v>
      </c>
      <c r="M201" s="11">
        <v>-57</v>
      </c>
      <c r="N201" s="11">
        <v>0</v>
      </c>
      <c r="O201" s="11">
        <v>-57</v>
      </c>
      <c r="P201" t="s">
        <v>21</v>
      </c>
    </row>
    <row r="202" spans="3:20" x14ac:dyDescent="0.45">
      <c r="C20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45845</v>
      </c>
      <c r="D202" t="s">
        <v>616</v>
      </c>
      <c r="E202" t="s">
        <v>1863</v>
      </c>
      <c r="F202" t="s">
        <v>48</v>
      </c>
      <c r="G202" t="s">
        <v>803</v>
      </c>
      <c r="H202" s="1">
        <v>45845</v>
      </c>
      <c r="I202" t="s">
        <v>804</v>
      </c>
      <c r="J202">
        <v>-68.95</v>
      </c>
      <c r="K202" t="s">
        <v>21</v>
      </c>
      <c r="L202" s="3">
        <f>Data[[#This Row],[Fees]]/Data[[#This Row],[Converted Amount]]</f>
        <v>0</v>
      </c>
      <c r="M202" s="11">
        <v>-68.95</v>
      </c>
      <c r="N202" s="11">
        <v>0</v>
      </c>
      <c r="O202" s="11">
        <v>-68.95</v>
      </c>
      <c r="P202" t="s">
        <v>21</v>
      </c>
    </row>
    <row r="203" spans="3:20" x14ac:dyDescent="0.45">
      <c r="C20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45845</v>
      </c>
      <c r="D203" t="s">
        <v>616</v>
      </c>
      <c r="E203" t="s">
        <v>1863</v>
      </c>
      <c r="F203" t="s">
        <v>48</v>
      </c>
      <c r="G203" t="s">
        <v>805</v>
      </c>
      <c r="H203" s="1">
        <v>45845</v>
      </c>
      <c r="I203" t="s">
        <v>804</v>
      </c>
      <c r="J203">
        <v>-160.6</v>
      </c>
      <c r="K203" t="s">
        <v>21</v>
      </c>
      <c r="L203" s="3">
        <f>Data[[#This Row],[Fees]]/Data[[#This Row],[Converted Amount]]</f>
        <v>0</v>
      </c>
      <c r="M203" s="11">
        <v>-160.6</v>
      </c>
      <c r="N203" s="11">
        <v>0</v>
      </c>
      <c r="O203" s="11">
        <v>-160.6</v>
      </c>
      <c r="P203" t="s">
        <v>21</v>
      </c>
    </row>
    <row r="204" spans="3:20" x14ac:dyDescent="0.45">
      <c r="C20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04" t="s">
        <v>616</v>
      </c>
      <c r="E204" t="s">
        <v>1863</v>
      </c>
      <c r="F204" t="s">
        <v>19</v>
      </c>
      <c r="G204" t="s">
        <v>767</v>
      </c>
      <c r="H204" s="1">
        <v>45846</v>
      </c>
      <c r="I204" t="s">
        <v>768</v>
      </c>
      <c r="J204">
        <v>800</v>
      </c>
      <c r="K204" t="s">
        <v>21</v>
      </c>
      <c r="L204" s="3">
        <f>Data[[#This Row],[Fees]]/Data[[#This Row],[Converted Amount]]</f>
        <v>2.9374999999999998E-2</v>
      </c>
      <c r="M204" s="11">
        <v>800</v>
      </c>
      <c r="N204" s="11">
        <v>23.5</v>
      </c>
      <c r="O204" s="11">
        <v>776.5</v>
      </c>
      <c r="P204" t="s">
        <v>21</v>
      </c>
      <c r="Q204" t="s">
        <v>1901</v>
      </c>
      <c r="R204" t="s">
        <v>1902</v>
      </c>
      <c r="S204" t="s">
        <v>1903</v>
      </c>
      <c r="T204" t="s">
        <v>1904</v>
      </c>
    </row>
    <row r="205" spans="3:20" x14ac:dyDescent="0.45">
      <c r="C20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05" t="s">
        <v>616</v>
      </c>
      <c r="E205" t="s">
        <v>1863</v>
      </c>
      <c r="F205" t="s">
        <v>19</v>
      </c>
      <c r="G205" t="s">
        <v>769</v>
      </c>
      <c r="H205" s="1">
        <v>45846</v>
      </c>
      <c r="I205" t="s">
        <v>770</v>
      </c>
      <c r="J205">
        <v>88250</v>
      </c>
      <c r="K205" t="s">
        <v>21</v>
      </c>
      <c r="L205" s="3">
        <f>Data[[#This Row],[Fees]]/Data[[#This Row],[Converted Amount]]</f>
        <v>2.9003399433427765E-2</v>
      </c>
      <c r="M205" s="11">
        <v>88250</v>
      </c>
      <c r="N205" s="11">
        <v>2559.5500000000002</v>
      </c>
      <c r="O205" s="11">
        <v>85690.45</v>
      </c>
      <c r="P205" t="s">
        <v>21</v>
      </c>
      <c r="Q205" t="s">
        <v>2213</v>
      </c>
      <c r="R205" t="s">
        <v>2214</v>
      </c>
      <c r="S205" t="s">
        <v>2215</v>
      </c>
      <c r="T205" t="s">
        <v>2096</v>
      </c>
    </row>
    <row r="206" spans="3:20" x14ac:dyDescent="0.45">
      <c r="C20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06" t="s">
        <v>616</v>
      </c>
      <c r="E206" t="s">
        <v>1863</v>
      </c>
      <c r="F206" t="s">
        <v>19</v>
      </c>
      <c r="G206" t="s">
        <v>789</v>
      </c>
      <c r="H206" s="1">
        <v>45846</v>
      </c>
      <c r="I206" t="s">
        <v>790</v>
      </c>
      <c r="J206">
        <v>50000</v>
      </c>
      <c r="K206" t="s">
        <v>21</v>
      </c>
      <c r="L206" s="3">
        <f>Data[[#This Row],[Fees]]/Data[[#This Row],[Converted Amount]]</f>
        <v>1.6000000000000001E-4</v>
      </c>
      <c r="M206" s="11">
        <v>50000</v>
      </c>
      <c r="N206" s="11">
        <v>8</v>
      </c>
      <c r="O206" s="11">
        <v>49992</v>
      </c>
      <c r="P206" t="s">
        <v>21</v>
      </c>
      <c r="Q206" t="s">
        <v>2216</v>
      </c>
      <c r="R206" t="s">
        <v>2217</v>
      </c>
      <c r="S206" t="s">
        <v>2218</v>
      </c>
      <c r="T206" t="s">
        <v>2219</v>
      </c>
    </row>
    <row r="207" spans="3:20" x14ac:dyDescent="0.45">
      <c r="C20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45846</v>
      </c>
      <c r="D207" t="s">
        <v>616</v>
      </c>
      <c r="E207" t="s">
        <v>1863</v>
      </c>
      <c r="F207" t="s">
        <v>48</v>
      </c>
      <c r="G207" t="s">
        <v>806</v>
      </c>
      <c r="H207" s="1">
        <v>45846</v>
      </c>
      <c r="I207" t="s">
        <v>807</v>
      </c>
      <c r="J207">
        <v>-4</v>
      </c>
      <c r="K207" t="s">
        <v>21</v>
      </c>
      <c r="L207" s="3">
        <f>Data[[#This Row],[Fees]]/Data[[#This Row],[Converted Amount]]</f>
        <v>0</v>
      </c>
      <c r="M207" s="11">
        <v>-4</v>
      </c>
      <c r="N207" s="11">
        <v>0</v>
      </c>
      <c r="O207" s="11">
        <v>-4</v>
      </c>
      <c r="P207" t="s">
        <v>21</v>
      </c>
    </row>
    <row r="208" spans="3:20" x14ac:dyDescent="0.45">
      <c r="C20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08" t="s">
        <v>616</v>
      </c>
      <c r="E208" t="s">
        <v>1863</v>
      </c>
      <c r="F208" t="s">
        <v>19</v>
      </c>
      <c r="G208" t="s">
        <v>771</v>
      </c>
      <c r="H208" s="1">
        <v>45847</v>
      </c>
      <c r="I208" t="s">
        <v>772</v>
      </c>
      <c r="J208">
        <v>1100</v>
      </c>
      <c r="K208" t="s">
        <v>21</v>
      </c>
      <c r="L208" s="3">
        <f>Data[[#This Row],[Fees]]/Data[[#This Row],[Converted Amount]]</f>
        <v>2.9272727272727277E-2</v>
      </c>
      <c r="M208" s="11">
        <v>1100</v>
      </c>
      <c r="N208" s="11">
        <v>32.200000000000003</v>
      </c>
      <c r="O208" s="11">
        <v>1067.8</v>
      </c>
      <c r="P208" t="s">
        <v>21</v>
      </c>
      <c r="Q208" t="s">
        <v>1937</v>
      </c>
      <c r="R208" t="s">
        <v>1938</v>
      </c>
      <c r="S208" t="s">
        <v>1939</v>
      </c>
      <c r="T208" t="s">
        <v>2220</v>
      </c>
    </row>
    <row r="209" spans="3:20" x14ac:dyDescent="0.45">
      <c r="C20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09" t="s">
        <v>616</v>
      </c>
      <c r="E209" t="s">
        <v>1863</v>
      </c>
      <c r="F209" t="s">
        <v>19</v>
      </c>
      <c r="G209" t="s">
        <v>773</v>
      </c>
      <c r="H209" s="1">
        <v>45847</v>
      </c>
      <c r="I209" t="s">
        <v>774</v>
      </c>
      <c r="J209">
        <v>92</v>
      </c>
      <c r="K209" t="s">
        <v>21</v>
      </c>
      <c r="L209" s="3">
        <f>Data[[#This Row],[Fees]]/Data[[#This Row],[Converted Amount]]</f>
        <v>3.2282608695652179E-2</v>
      </c>
      <c r="M209" s="11">
        <v>92</v>
      </c>
      <c r="N209" s="11">
        <v>2.97</v>
      </c>
      <c r="O209" s="11">
        <v>89.03</v>
      </c>
      <c r="P209" t="s">
        <v>21</v>
      </c>
      <c r="Q209" t="s">
        <v>2140</v>
      </c>
      <c r="R209" t="s">
        <v>2141</v>
      </c>
      <c r="S209" t="s">
        <v>2142</v>
      </c>
      <c r="T209" t="s">
        <v>2221</v>
      </c>
    </row>
    <row r="210" spans="3:20" x14ac:dyDescent="0.45">
      <c r="C21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10" t="s">
        <v>616</v>
      </c>
      <c r="E210" t="s">
        <v>1863</v>
      </c>
      <c r="F210" t="s">
        <v>19</v>
      </c>
      <c r="G210" t="s">
        <v>775</v>
      </c>
      <c r="H210" s="1">
        <v>45847</v>
      </c>
      <c r="I210" t="s">
        <v>776</v>
      </c>
      <c r="J210">
        <v>92</v>
      </c>
      <c r="K210" t="s">
        <v>21</v>
      </c>
      <c r="L210" s="3">
        <f>Data[[#This Row],[Fees]]/Data[[#This Row],[Converted Amount]]</f>
        <v>3.2282608695652179E-2</v>
      </c>
      <c r="M210" s="11">
        <v>92</v>
      </c>
      <c r="N210" s="11">
        <v>2.97</v>
      </c>
      <c r="O210" s="11">
        <v>89.03</v>
      </c>
      <c r="P210" t="s">
        <v>21</v>
      </c>
      <c r="Q210" t="s">
        <v>2136</v>
      </c>
      <c r="R210" t="s">
        <v>2137</v>
      </c>
      <c r="S210" t="s">
        <v>2138</v>
      </c>
      <c r="T210" t="s">
        <v>2222</v>
      </c>
    </row>
    <row r="211" spans="3:20" x14ac:dyDescent="0.45">
      <c r="C21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11" t="s">
        <v>616</v>
      </c>
      <c r="E211" t="s">
        <v>1863</v>
      </c>
      <c r="F211" t="s">
        <v>19</v>
      </c>
      <c r="G211" t="s">
        <v>777</v>
      </c>
      <c r="H211" s="1">
        <v>45847</v>
      </c>
      <c r="I211" t="s">
        <v>778</v>
      </c>
      <c r="J211">
        <v>4900</v>
      </c>
      <c r="K211" t="s">
        <v>21</v>
      </c>
      <c r="L211" s="3">
        <f>Data[[#This Row],[Fees]]/Data[[#This Row],[Converted Amount]]</f>
        <v>2.9061224489795919E-2</v>
      </c>
      <c r="M211" s="11">
        <v>4900</v>
      </c>
      <c r="N211" s="11">
        <v>142.4</v>
      </c>
      <c r="O211" s="11">
        <v>4757.6000000000004</v>
      </c>
      <c r="P211" t="s">
        <v>21</v>
      </c>
      <c r="Q211" t="s">
        <v>2194</v>
      </c>
      <c r="R211" t="s">
        <v>2195</v>
      </c>
      <c r="S211" t="s">
        <v>2196</v>
      </c>
      <c r="T211" t="s">
        <v>2197</v>
      </c>
    </row>
    <row r="212" spans="3:20" x14ac:dyDescent="0.45">
      <c r="C21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12" t="s">
        <v>616</v>
      </c>
      <c r="E212" t="s">
        <v>1863</v>
      </c>
      <c r="F212" t="s">
        <v>19</v>
      </c>
      <c r="G212" t="s">
        <v>791</v>
      </c>
      <c r="H212" s="1">
        <v>45847</v>
      </c>
      <c r="I212" t="s">
        <v>792</v>
      </c>
      <c r="J212">
        <v>163600</v>
      </c>
      <c r="K212" t="s">
        <v>21</v>
      </c>
      <c r="L212" s="3">
        <f>Data[[#This Row],[Fees]]/Data[[#This Row],[Converted Amount]]</f>
        <v>4.8899755501222496E-5</v>
      </c>
      <c r="M212" s="11">
        <v>163600</v>
      </c>
      <c r="N212" s="11">
        <v>8</v>
      </c>
      <c r="O212" s="11">
        <v>163592</v>
      </c>
      <c r="P212" t="s">
        <v>21</v>
      </c>
      <c r="Q212" t="s">
        <v>2223</v>
      </c>
      <c r="R212" t="s">
        <v>2224</v>
      </c>
      <c r="S212" t="s">
        <v>2225</v>
      </c>
      <c r="T212" t="s">
        <v>2226</v>
      </c>
    </row>
    <row r="213" spans="3:20" x14ac:dyDescent="0.45">
      <c r="C21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45846</v>
      </c>
      <c r="D213" t="s">
        <v>616</v>
      </c>
      <c r="E213" t="s">
        <v>1863</v>
      </c>
      <c r="F213" t="s">
        <v>48</v>
      </c>
      <c r="G213" t="s">
        <v>808</v>
      </c>
      <c r="H213" s="1">
        <v>45847</v>
      </c>
      <c r="I213" t="s">
        <v>809</v>
      </c>
      <c r="J213">
        <v>-250</v>
      </c>
      <c r="K213" t="s">
        <v>21</v>
      </c>
      <c r="L213" s="3">
        <f>Data[[#This Row],[Fees]]/Data[[#This Row],[Converted Amount]]</f>
        <v>0</v>
      </c>
      <c r="M213" s="11">
        <v>-250</v>
      </c>
      <c r="N213" s="11">
        <v>0</v>
      </c>
      <c r="O213" s="11">
        <v>-250</v>
      </c>
      <c r="P213" t="s">
        <v>21</v>
      </c>
    </row>
    <row r="214" spans="3:20" x14ac:dyDescent="0.45">
      <c r="C21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45846</v>
      </c>
      <c r="D214" t="s">
        <v>616</v>
      </c>
      <c r="E214" t="s">
        <v>1863</v>
      </c>
      <c r="F214" t="s">
        <v>48</v>
      </c>
      <c r="G214" t="s">
        <v>810</v>
      </c>
      <c r="H214" s="1">
        <v>45847</v>
      </c>
      <c r="I214" t="s">
        <v>809</v>
      </c>
      <c r="J214">
        <v>-441.25</v>
      </c>
      <c r="K214" t="s">
        <v>21</v>
      </c>
      <c r="L214" s="3">
        <f>Data[[#This Row],[Fees]]/Data[[#This Row],[Converted Amount]]</f>
        <v>0</v>
      </c>
      <c r="M214" s="11">
        <v>-441.25</v>
      </c>
      <c r="N214" s="11">
        <v>0</v>
      </c>
      <c r="O214" s="11">
        <v>-441.25</v>
      </c>
      <c r="P214" t="s">
        <v>21</v>
      </c>
    </row>
    <row r="215" spans="3:20" x14ac:dyDescent="0.45">
      <c r="C21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45847</v>
      </c>
      <c r="D215" t="s">
        <v>616</v>
      </c>
      <c r="E215" t="s">
        <v>1863</v>
      </c>
      <c r="F215" t="s">
        <v>48</v>
      </c>
      <c r="G215" t="s">
        <v>811</v>
      </c>
      <c r="H215" s="1">
        <v>45847</v>
      </c>
      <c r="I215" t="s">
        <v>812</v>
      </c>
      <c r="J215">
        <v>-5.5</v>
      </c>
      <c r="K215" t="s">
        <v>21</v>
      </c>
      <c r="L215" s="3">
        <f>Data[[#This Row],[Fees]]/Data[[#This Row],[Converted Amount]]</f>
        <v>0</v>
      </c>
      <c r="M215" s="11">
        <v>-5.5</v>
      </c>
      <c r="N215" s="11">
        <v>0</v>
      </c>
      <c r="O215" s="11">
        <v>-5.5</v>
      </c>
      <c r="P215" t="s">
        <v>21</v>
      </c>
    </row>
    <row r="216" spans="3:20" x14ac:dyDescent="0.45">
      <c r="C21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45847</v>
      </c>
      <c r="D216" t="s">
        <v>616</v>
      </c>
      <c r="E216" t="s">
        <v>1863</v>
      </c>
      <c r="F216" t="s">
        <v>48</v>
      </c>
      <c r="G216" t="s">
        <v>813</v>
      </c>
      <c r="H216" s="1">
        <v>45847</v>
      </c>
      <c r="I216" t="s">
        <v>814</v>
      </c>
      <c r="J216">
        <v>-0.92</v>
      </c>
      <c r="K216" t="s">
        <v>21</v>
      </c>
      <c r="L216" s="3">
        <f>Data[[#This Row],[Fees]]/Data[[#This Row],[Converted Amount]]</f>
        <v>0</v>
      </c>
      <c r="M216" s="11">
        <v>-0.92</v>
      </c>
      <c r="N216" s="11">
        <v>0</v>
      </c>
      <c r="O216" s="11">
        <v>-0.92</v>
      </c>
      <c r="P216" t="s">
        <v>21</v>
      </c>
    </row>
    <row r="217" spans="3:20" x14ac:dyDescent="0.45">
      <c r="C21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17" t="s">
        <v>616</v>
      </c>
      <c r="E217" t="s">
        <v>1863</v>
      </c>
      <c r="F217" t="s">
        <v>19</v>
      </c>
      <c r="G217" t="s">
        <v>779</v>
      </c>
      <c r="H217" s="1">
        <v>45848</v>
      </c>
      <c r="I217" t="s">
        <v>780</v>
      </c>
      <c r="J217">
        <v>10000</v>
      </c>
      <c r="K217" t="s">
        <v>21</v>
      </c>
      <c r="L217" s="3">
        <f>Data[[#This Row],[Fees]]/Data[[#This Row],[Converted Amount]]</f>
        <v>2.903E-2</v>
      </c>
      <c r="M217" s="11">
        <v>10000</v>
      </c>
      <c r="N217" s="11">
        <v>290.3</v>
      </c>
      <c r="O217" s="11">
        <v>9709.7000000000007</v>
      </c>
      <c r="P217" t="s">
        <v>21</v>
      </c>
      <c r="Q217" t="s">
        <v>2206</v>
      </c>
      <c r="R217" t="s">
        <v>2207</v>
      </c>
      <c r="S217" t="s">
        <v>2208</v>
      </c>
      <c r="T217" t="s">
        <v>1955</v>
      </c>
    </row>
    <row r="218" spans="3:20" x14ac:dyDescent="0.45">
      <c r="C21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18" t="s">
        <v>616</v>
      </c>
      <c r="E218" t="s">
        <v>1863</v>
      </c>
      <c r="F218" t="s">
        <v>19</v>
      </c>
      <c r="G218" t="s">
        <v>781</v>
      </c>
      <c r="H218" s="1">
        <v>45848</v>
      </c>
      <c r="I218" t="s">
        <v>782</v>
      </c>
      <c r="J218">
        <v>12000</v>
      </c>
      <c r="K218" t="s">
        <v>21</v>
      </c>
      <c r="L218" s="3">
        <f>Data[[#This Row],[Fees]]/Data[[#This Row],[Converted Amount]]</f>
        <v>2.9025000000000002E-2</v>
      </c>
      <c r="M218" s="11">
        <v>12000</v>
      </c>
      <c r="N218" s="11">
        <v>348.3</v>
      </c>
      <c r="O218" s="11">
        <v>11651.7</v>
      </c>
      <c r="P218" t="s">
        <v>21</v>
      </c>
      <c r="Q218" t="s">
        <v>2227</v>
      </c>
      <c r="R218" t="s">
        <v>2228</v>
      </c>
      <c r="S218" t="s">
        <v>2229</v>
      </c>
      <c r="T218" t="s">
        <v>2230</v>
      </c>
    </row>
    <row r="219" spans="3:20" x14ac:dyDescent="0.45">
      <c r="C21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19" t="s">
        <v>616</v>
      </c>
      <c r="E219" t="s">
        <v>1863</v>
      </c>
      <c r="F219" t="s">
        <v>19</v>
      </c>
      <c r="G219" t="s">
        <v>793</v>
      </c>
      <c r="H219" s="1">
        <v>45848</v>
      </c>
      <c r="I219" t="s">
        <v>794</v>
      </c>
      <c r="J219">
        <v>25000</v>
      </c>
      <c r="K219" t="s">
        <v>21</v>
      </c>
      <c r="L219" s="3">
        <f>Data[[#This Row],[Fees]]/Data[[#This Row],[Converted Amount]]</f>
        <v>3.2000000000000003E-4</v>
      </c>
      <c r="M219" s="11">
        <v>25000</v>
      </c>
      <c r="N219" s="11">
        <v>8</v>
      </c>
      <c r="O219" s="11">
        <v>24992</v>
      </c>
      <c r="P219" t="s">
        <v>21</v>
      </c>
      <c r="Q219" t="s">
        <v>2231</v>
      </c>
      <c r="R219" t="s">
        <v>2232</v>
      </c>
      <c r="S219" t="s">
        <v>2233</v>
      </c>
      <c r="T219" t="s">
        <v>2234</v>
      </c>
    </row>
    <row r="220" spans="3:20" x14ac:dyDescent="0.45">
      <c r="C22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20" t="s">
        <v>616</v>
      </c>
      <c r="E220" t="s">
        <v>1863</v>
      </c>
      <c r="F220" t="s">
        <v>19</v>
      </c>
      <c r="G220" t="s">
        <v>795</v>
      </c>
      <c r="H220" s="1">
        <v>45848</v>
      </c>
      <c r="I220" t="s">
        <v>796</v>
      </c>
      <c r="J220">
        <v>60200</v>
      </c>
      <c r="K220" t="s">
        <v>21</v>
      </c>
      <c r="L220" s="3">
        <f>Data[[#This Row],[Fees]]/Data[[#This Row],[Converted Amount]]</f>
        <v>1.3289036544850499E-4</v>
      </c>
      <c r="M220" s="11">
        <v>60200</v>
      </c>
      <c r="N220" s="11">
        <v>8</v>
      </c>
      <c r="O220" s="11">
        <v>60192</v>
      </c>
      <c r="P220" t="s">
        <v>21</v>
      </c>
      <c r="Q220" t="s">
        <v>2049</v>
      </c>
      <c r="R220" t="s">
        <v>2235</v>
      </c>
      <c r="S220" t="s">
        <v>2236</v>
      </c>
      <c r="T220" t="s">
        <v>2237</v>
      </c>
    </row>
    <row r="221" spans="3:20" x14ac:dyDescent="0.45">
      <c r="C22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21" t="s">
        <v>616</v>
      </c>
      <c r="E221" t="s">
        <v>1863</v>
      </c>
      <c r="F221" t="s">
        <v>19</v>
      </c>
      <c r="G221" t="s">
        <v>797</v>
      </c>
      <c r="H221" s="1">
        <v>45848</v>
      </c>
      <c r="I221" t="s">
        <v>798</v>
      </c>
      <c r="J221">
        <v>22250</v>
      </c>
      <c r="K221" t="s">
        <v>21</v>
      </c>
      <c r="L221" s="3">
        <f>Data[[#This Row],[Fees]]/Data[[#This Row],[Converted Amount]]</f>
        <v>3.5955056179775283E-4</v>
      </c>
      <c r="M221" s="11">
        <v>22250</v>
      </c>
      <c r="N221" s="11">
        <v>8</v>
      </c>
      <c r="O221" s="11">
        <v>22242</v>
      </c>
      <c r="P221" t="s">
        <v>21</v>
      </c>
      <c r="Q221" t="s">
        <v>2231</v>
      </c>
      <c r="R221" t="s">
        <v>2232</v>
      </c>
      <c r="S221" t="s">
        <v>2233</v>
      </c>
      <c r="T221" t="s">
        <v>2234</v>
      </c>
    </row>
    <row r="222" spans="3:20" x14ac:dyDescent="0.45">
      <c r="C22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45847</v>
      </c>
      <c r="D222" t="s">
        <v>616</v>
      </c>
      <c r="E222" t="s">
        <v>1863</v>
      </c>
      <c r="F222" t="s">
        <v>48</v>
      </c>
      <c r="G222" t="s">
        <v>815</v>
      </c>
      <c r="H222" s="1">
        <v>45848</v>
      </c>
      <c r="I222" t="s">
        <v>814</v>
      </c>
      <c r="J222">
        <v>-842.5</v>
      </c>
      <c r="K222" t="s">
        <v>21</v>
      </c>
      <c r="L222" s="3">
        <f>Data[[#This Row],[Fees]]/Data[[#This Row],[Converted Amount]]</f>
        <v>0</v>
      </c>
      <c r="M222" s="11">
        <v>-842.5</v>
      </c>
      <c r="N222" s="11">
        <v>0</v>
      </c>
      <c r="O222" s="11">
        <v>-842.5</v>
      </c>
      <c r="P222" t="s">
        <v>21</v>
      </c>
    </row>
    <row r="223" spans="3:20" x14ac:dyDescent="0.45">
      <c r="C22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45848</v>
      </c>
      <c r="D223" t="s">
        <v>616</v>
      </c>
      <c r="E223" t="s">
        <v>1863</v>
      </c>
      <c r="F223" t="s">
        <v>48</v>
      </c>
      <c r="G223" t="s">
        <v>816</v>
      </c>
      <c r="H223" s="1">
        <v>45848</v>
      </c>
      <c r="I223" t="s">
        <v>817</v>
      </c>
      <c r="J223">
        <v>-125</v>
      </c>
      <c r="K223" t="s">
        <v>21</v>
      </c>
      <c r="L223" s="3">
        <f>Data[[#This Row],[Fees]]/Data[[#This Row],[Converted Amount]]</f>
        <v>0</v>
      </c>
      <c r="M223" s="11">
        <v>-125</v>
      </c>
      <c r="N223" s="11">
        <v>0</v>
      </c>
      <c r="O223" s="11">
        <v>-125</v>
      </c>
      <c r="P223" t="s">
        <v>21</v>
      </c>
    </row>
    <row r="224" spans="3:20" x14ac:dyDescent="0.45">
      <c r="C22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45848</v>
      </c>
      <c r="D224" t="s">
        <v>616</v>
      </c>
      <c r="E224" t="s">
        <v>1863</v>
      </c>
      <c r="F224" t="s">
        <v>48</v>
      </c>
      <c r="G224" t="s">
        <v>818</v>
      </c>
      <c r="H224" s="1">
        <v>45848</v>
      </c>
      <c r="I224" t="s">
        <v>819</v>
      </c>
      <c r="J224">
        <v>-50</v>
      </c>
      <c r="K224" t="s">
        <v>21</v>
      </c>
      <c r="L224" s="3">
        <f>Data[[#This Row],[Fees]]/Data[[#This Row],[Converted Amount]]</f>
        <v>0</v>
      </c>
      <c r="M224" s="11">
        <v>-50</v>
      </c>
      <c r="N224" s="11">
        <v>0</v>
      </c>
      <c r="O224" s="11">
        <v>-50</v>
      </c>
      <c r="P224" t="s">
        <v>21</v>
      </c>
    </row>
    <row r="225" spans="3:20" x14ac:dyDescent="0.45">
      <c r="C22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45848</v>
      </c>
      <c r="D225" t="s">
        <v>616</v>
      </c>
      <c r="E225" t="s">
        <v>1863</v>
      </c>
      <c r="F225" t="s">
        <v>48</v>
      </c>
      <c r="G225" t="s">
        <v>820</v>
      </c>
      <c r="H225" s="1">
        <v>45848</v>
      </c>
      <c r="I225" t="s">
        <v>819</v>
      </c>
      <c r="J225">
        <v>-60</v>
      </c>
      <c r="K225" t="s">
        <v>21</v>
      </c>
      <c r="L225" s="3">
        <f>Data[[#This Row],[Fees]]/Data[[#This Row],[Converted Amount]]</f>
        <v>0</v>
      </c>
      <c r="M225" s="11">
        <v>-60</v>
      </c>
      <c r="N225" s="11">
        <v>0</v>
      </c>
      <c r="O225" s="11">
        <v>-60</v>
      </c>
      <c r="P225" t="s">
        <v>21</v>
      </c>
    </row>
    <row r="226" spans="3:20" x14ac:dyDescent="0.45">
      <c r="C22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45848</v>
      </c>
      <c r="D226" t="s">
        <v>616</v>
      </c>
      <c r="E226" t="s">
        <v>1863</v>
      </c>
      <c r="F226" t="s">
        <v>48</v>
      </c>
      <c r="G226" t="s">
        <v>821</v>
      </c>
      <c r="H226" s="1">
        <v>45848</v>
      </c>
      <c r="I226" t="s">
        <v>819</v>
      </c>
      <c r="J226">
        <v>-301</v>
      </c>
      <c r="K226" t="s">
        <v>21</v>
      </c>
      <c r="L226" s="3">
        <f>Data[[#This Row],[Fees]]/Data[[#This Row],[Converted Amount]]</f>
        <v>0</v>
      </c>
      <c r="M226" s="11">
        <v>-301</v>
      </c>
      <c r="N226" s="11">
        <v>0</v>
      </c>
      <c r="O226" s="11">
        <v>-301</v>
      </c>
      <c r="P226" t="s">
        <v>21</v>
      </c>
    </row>
    <row r="227" spans="3:20" x14ac:dyDescent="0.45">
      <c r="C22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27" t="s">
        <v>616</v>
      </c>
      <c r="E227" t="s">
        <v>1863</v>
      </c>
      <c r="F227" t="s">
        <v>19</v>
      </c>
      <c r="G227" t="s">
        <v>783</v>
      </c>
      <c r="H227" s="1">
        <v>45849</v>
      </c>
      <c r="I227" t="s">
        <v>784</v>
      </c>
      <c r="J227">
        <v>300</v>
      </c>
      <c r="K227" t="s">
        <v>21</v>
      </c>
      <c r="L227" s="3">
        <f>Data[[#This Row],[Fees]]/Data[[#This Row],[Converted Amount]]</f>
        <v>4.4999999999999998E-2</v>
      </c>
      <c r="M227" s="11">
        <v>300</v>
      </c>
      <c r="N227" s="11">
        <v>13.5</v>
      </c>
      <c r="O227" s="11">
        <v>286.5</v>
      </c>
      <c r="P227" t="s">
        <v>21</v>
      </c>
      <c r="Q227" t="s">
        <v>2110</v>
      </c>
      <c r="R227" t="s">
        <v>2111</v>
      </c>
      <c r="S227" t="s">
        <v>2112</v>
      </c>
      <c r="T227" t="s">
        <v>2238</v>
      </c>
    </row>
    <row r="228" spans="3:20" x14ac:dyDescent="0.45">
      <c r="C22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28" t="s">
        <v>616</v>
      </c>
      <c r="E228" t="s">
        <v>1863</v>
      </c>
      <c r="F228" t="s">
        <v>19</v>
      </c>
      <c r="G228" t="s">
        <v>785</v>
      </c>
      <c r="H228" s="1">
        <v>45849</v>
      </c>
      <c r="I228" t="s">
        <v>786</v>
      </c>
      <c r="J228">
        <v>100</v>
      </c>
      <c r="K228" t="s">
        <v>21</v>
      </c>
      <c r="L228" s="3">
        <f>Data[[#This Row],[Fees]]/Data[[#This Row],[Converted Amount]]</f>
        <v>4.7E-2</v>
      </c>
      <c r="M228" s="11">
        <v>100</v>
      </c>
      <c r="N228" s="11">
        <v>4.7</v>
      </c>
      <c r="O228" s="11">
        <v>95.3</v>
      </c>
      <c r="P228" t="s">
        <v>21</v>
      </c>
      <c r="Q228" t="s">
        <v>2114</v>
      </c>
      <c r="R228" t="s">
        <v>2115</v>
      </c>
      <c r="S228" t="s">
        <v>2116</v>
      </c>
      <c r="T228" t="s">
        <v>2239</v>
      </c>
    </row>
    <row r="229" spans="3:20" x14ac:dyDescent="0.45">
      <c r="C22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29" t="s">
        <v>616</v>
      </c>
      <c r="E229" t="s">
        <v>1863</v>
      </c>
      <c r="F229" t="s">
        <v>19</v>
      </c>
      <c r="G229" t="s">
        <v>787</v>
      </c>
      <c r="H229" s="1">
        <v>45849</v>
      </c>
      <c r="I229" t="s">
        <v>788</v>
      </c>
      <c r="J229">
        <v>18050</v>
      </c>
      <c r="K229" t="s">
        <v>21</v>
      </c>
      <c r="L229" s="3">
        <f>Data[[#This Row],[Fees]]/Data[[#This Row],[Converted Amount]]</f>
        <v>2.9016620498614958E-2</v>
      </c>
      <c r="M229" s="11">
        <v>18050</v>
      </c>
      <c r="N229" s="11">
        <v>523.75</v>
      </c>
      <c r="O229" s="11">
        <v>17526.25</v>
      </c>
      <c r="P229" t="s">
        <v>21</v>
      </c>
      <c r="Q229" t="s">
        <v>2240</v>
      </c>
      <c r="R229" t="s">
        <v>2241</v>
      </c>
      <c r="S229" t="s">
        <v>2242</v>
      </c>
      <c r="T229" t="s">
        <v>2243</v>
      </c>
    </row>
    <row r="230" spans="3:20" x14ac:dyDescent="0.45">
      <c r="C23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45848</v>
      </c>
      <c r="D230" t="s">
        <v>616</v>
      </c>
      <c r="E230" t="s">
        <v>1863</v>
      </c>
      <c r="F230" t="s">
        <v>48</v>
      </c>
      <c r="G230" t="s">
        <v>822</v>
      </c>
      <c r="H230" s="1">
        <v>45849</v>
      </c>
      <c r="I230" t="s">
        <v>819</v>
      </c>
      <c r="J230">
        <v>-111.25</v>
      </c>
      <c r="K230" t="s">
        <v>21</v>
      </c>
      <c r="L230" s="3">
        <f>Data[[#This Row],[Fees]]/Data[[#This Row],[Converted Amount]]</f>
        <v>0</v>
      </c>
      <c r="M230" s="11">
        <v>-111.25</v>
      </c>
      <c r="N230" s="11">
        <v>0</v>
      </c>
      <c r="O230" s="11">
        <v>-111.25</v>
      </c>
      <c r="P230" t="s">
        <v>21</v>
      </c>
    </row>
    <row r="231" spans="3:20" x14ac:dyDescent="0.45">
      <c r="C23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45849</v>
      </c>
      <c r="D231" t="s">
        <v>616</v>
      </c>
      <c r="E231" t="s">
        <v>1863</v>
      </c>
      <c r="F231" t="s">
        <v>48</v>
      </c>
      <c r="G231" t="s">
        <v>823</v>
      </c>
      <c r="H231" s="1">
        <v>45849</v>
      </c>
      <c r="I231" t="s">
        <v>824</v>
      </c>
      <c r="J231">
        <v>-1.5</v>
      </c>
      <c r="K231" t="s">
        <v>21</v>
      </c>
      <c r="L231" s="3">
        <f>Data[[#This Row],[Fees]]/Data[[#This Row],[Converted Amount]]</f>
        <v>0</v>
      </c>
      <c r="M231" s="11">
        <v>-1.5</v>
      </c>
      <c r="N231" s="11">
        <v>0</v>
      </c>
      <c r="O231" s="11">
        <v>-1.5</v>
      </c>
      <c r="P231" t="s">
        <v>21</v>
      </c>
    </row>
    <row r="232" spans="3:20" x14ac:dyDescent="0.45">
      <c r="C23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45849</v>
      </c>
      <c r="D232" t="s">
        <v>616</v>
      </c>
      <c r="E232" t="s">
        <v>1863</v>
      </c>
      <c r="F232" t="s">
        <v>48</v>
      </c>
      <c r="G232" t="s">
        <v>825</v>
      </c>
      <c r="H232" s="1">
        <v>45849</v>
      </c>
      <c r="I232" t="s">
        <v>826</v>
      </c>
      <c r="J232">
        <v>-0.5</v>
      </c>
      <c r="K232" t="s">
        <v>21</v>
      </c>
      <c r="L232" s="3">
        <f>Data[[#This Row],[Fees]]/Data[[#This Row],[Converted Amount]]</f>
        <v>0</v>
      </c>
      <c r="M232" s="11">
        <v>-0.5</v>
      </c>
      <c r="N232" s="11">
        <v>0</v>
      </c>
      <c r="O232" s="11">
        <v>-0.5</v>
      </c>
      <c r="P232" t="s">
        <v>21</v>
      </c>
    </row>
    <row r="233" spans="3:20" x14ac:dyDescent="0.45">
      <c r="C23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45849</v>
      </c>
      <c r="D233" t="s">
        <v>616</v>
      </c>
      <c r="E233" t="s">
        <v>1863</v>
      </c>
      <c r="F233" t="s">
        <v>48</v>
      </c>
      <c r="G233" t="s">
        <v>827</v>
      </c>
      <c r="H233" s="1">
        <v>45849</v>
      </c>
      <c r="I233" t="s">
        <v>826</v>
      </c>
      <c r="J233">
        <v>-90.25</v>
      </c>
      <c r="K233" t="s">
        <v>21</v>
      </c>
      <c r="L233" s="3">
        <f>Data[[#This Row],[Fees]]/Data[[#This Row],[Converted Amount]]</f>
        <v>0</v>
      </c>
      <c r="M233" s="11">
        <v>-90.25</v>
      </c>
      <c r="N233" s="11">
        <v>0</v>
      </c>
      <c r="O233" s="11">
        <v>-90.25</v>
      </c>
      <c r="P233" t="s">
        <v>21</v>
      </c>
    </row>
    <row r="234" spans="3:20" x14ac:dyDescent="0.45">
      <c r="C23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34" t="s">
        <v>616</v>
      </c>
      <c r="E234" t="s">
        <v>1862</v>
      </c>
      <c r="F234" t="s">
        <v>19</v>
      </c>
      <c r="G234" t="s">
        <v>706</v>
      </c>
      <c r="H234" s="1">
        <v>45851</v>
      </c>
      <c r="I234" t="s">
        <v>707</v>
      </c>
      <c r="J234">
        <v>28000</v>
      </c>
      <c r="K234" t="s">
        <v>21</v>
      </c>
      <c r="L234" s="3">
        <f>Data[[#This Row],[Fees]]/Data[[#This Row],[Converted Amount]]</f>
        <v>3.4010714285714283E-2</v>
      </c>
      <c r="M234" s="11">
        <v>28000</v>
      </c>
      <c r="N234" s="11">
        <v>952.3</v>
      </c>
      <c r="O234" s="11">
        <v>27047.7</v>
      </c>
      <c r="P234" t="s">
        <v>21</v>
      </c>
      <c r="Q234" t="s">
        <v>2244</v>
      </c>
      <c r="R234" t="s">
        <v>2245</v>
      </c>
      <c r="S234" t="s">
        <v>2033</v>
      </c>
      <c r="T234" t="s">
        <v>2034</v>
      </c>
    </row>
    <row r="235" spans="3:20" x14ac:dyDescent="0.45">
      <c r="C23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35" t="s">
        <v>616</v>
      </c>
      <c r="E235" t="s">
        <v>1862</v>
      </c>
      <c r="F235" t="s">
        <v>19</v>
      </c>
      <c r="G235" t="s">
        <v>708</v>
      </c>
      <c r="H235" s="1">
        <v>45851</v>
      </c>
      <c r="I235" t="s">
        <v>709</v>
      </c>
      <c r="J235">
        <v>17375</v>
      </c>
      <c r="K235" t="s">
        <v>21</v>
      </c>
      <c r="L235" s="3">
        <f>Data[[#This Row],[Fees]]/Data[[#This Row],[Converted Amount]]</f>
        <v>2.9017553956834533E-2</v>
      </c>
      <c r="M235" s="11">
        <v>17375</v>
      </c>
      <c r="N235" s="11">
        <v>504.18</v>
      </c>
      <c r="O235" s="11">
        <v>16870.82</v>
      </c>
      <c r="P235" t="s">
        <v>21</v>
      </c>
      <c r="Q235" t="s">
        <v>2244</v>
      </c>
      <c r="R235" t="s">
        <v>2245</v>
      </c>
      <c r="S235" t="s">
        <v>2037</v>
      </c>
      <c r="T235" t="s">
        <v>2038</v>
      </c>
    </row>
    <row r="236" spans="3:20" x14ac:dyDescent="0.45">
      <c r="C23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36" t="s">
        <v>616</v>
      </c>
      <c r="E236" t="s">
        <v>1862</v>
      </c>
      <c r="F236" t="s">
        <v>19</v>
      </c>
      <c r="G236" t="s">
        <v>710</v>
      </c>
      <c r="H236" s="1">
        <v>45852</v>
      </c>
      <c r="I236" t="s">
        <v>711</v>
      </c>
      <c r="J236">
        <v>12705</v>
      </c>
      <c r="K236" t="s">
        <v>21</v>
      </c>
      <c r="L236" s="3">
        <f>Data[[#This Row],[Fees]]/Data[[#This Row],[Converted Amount]]</f>
        <v>2.902400629673357E-2</v>
      </c>
      <c r="M236" s="11">
        <v>12705</v>
      </c>
      <c r="N236" s="11">
        <v>368.75</v>
      </c>
      <c r="O236" s="11">
        <v>12336.25</v>
      </c>
      <c r="P236" t="s">
        <v>21</v>
      </c>
      <c r="Q236" t="s">
        <v>1960</v>
      </c>
      <c r="R236" t="s">
        <v>1961</v>
      </c>
      <c r="S236" t="s">
        <v>2040</v>
      </c>
      <c r="T236" t="s">
        <v>2041</v>
      </c>
    </row>
    <row r="237" spans="3:20" x14ac:dyDescent="0.45">
      <c r="C23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37" t="s">
        <v>616</v>
      </c>
      <c r="E237" t="s">
        <v>1862</v>
      </c>
      <c r="F237" t="s">
        <v>19</v>
      </c>
      <c r="G237" t="s">
        <v>712</v>
      </c>
      <c r="H237" s="1">
        <v>45852</v>
      </c>
      <c r="I237" t="s">
        <v>713</v>
      </c>
      <c r="J237">
        <v>1925</v>
      </c>
      <c r="K237" t="s">
        <v>21</v>
      </c>
      <c r="L237" s="3">
        <f>Data[[#This Row],[Fees]]/Data[[#This Row],[Converted Amount]]</f>
        <v>2.9158441558441561E-2</v>
      </c>
      <c r="M237" s="11">
        <v>1925</v>
      </c>
      <c r="N237" s="11">
        <v>56.13</v>
      </c>
      <c r="O237" s="11">
        <v>1868.87</v>
      </c>
      <c r="P237" t="s">
        <v>21</v>
      </c>
      <c r="Q237" t="s">
        <v>2246</v>
      </c>
      <c r="R237" t="s">
        <v>2247</v>
      </c>
      <c r="S237" t="s">
        <v>2043</v>
      </c>
      <c r="T237" t="s">
        <v>2044</v>
      </c>
    </row>
    <row r="238" spans="3:20" x14ac:dyDescent="0.45">
      <c r="C23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38" t="s">
        <v>616</v>
      </c>
      <c r="E238" t="s">
        <v>1862</v>
      </c>
      <c r="F238" t="s">
        <v>19</v>
      </c>
      <c r="G238" t="s">
        <v>714</v>
      </c>
      <c r="H238" s="1">
        <v>45852</v>
      </c>
      <c r="I238" t="s">
        <v>715</v>
      </c>
      <c r="J238">
        <v>11550</v>
      </c>
      <c r="K238" t="s">
        <v>21</v>
      </c>
      <c r="L238" s="3">
        <f>Data[[#This Row],[Fees]]/Data[[#This Row],[Converted Amount]]</f>
        <v>2.9025974025974025E-2</v>
      </c>
      <c r="M238" s="11">
        <v>11550</v>
      </c>
      <c r="N238" s="11">
        <v>335.25</v>
      </c>
      <c r="O238" s="11">
        <v>11214.75</v>
      </c>
      <c r="P238" t="s">
        <v>21</v>
      </c>
      <c r="Q238" t="s">
        <v>2248</v>
      </c>
      <c r="R238" t="s">
        <v>2249</v>
      </c>
      <c r="S238" t="s">
        <v>2043</v>
      </c>
      <c r="T238" t="s">
        <v>2044</v>
      </c>
    </row>
    <row r="239" spans="3:20" x14ac:dyDescent="0.45">
      <c r="C23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45852</v>
      </c>
      <c r="D239" t="s">
        <v>616</v>
      </c>
      <c r="E239" t="s">
        <v>1862</v>
      </c>
      <c r="F239" t="s">
        <v>48</v>
      </c>
      <c r="G239" t="s">
        <v>730</v>
      </c>
      <c r="H239" s="1">
        <v>45852</v>
      </c>
      <c r="I239" t="s">
        <v>731</v>
      </c>
      <c r="J239">
        <v>-63.53</v>
      </c>
      <c r="K239" t="s">
        <v>21</v>
      </c>
      <c r="L239" s="3">
        <f>Data[[#This Row],[Fees]]/Data[[#This Row],[Converted Amount]]</f>
        <v>0</v>
      </c>
      <c r="M239" s="11">
        <v>-63.53</v>
      </c>
      <c r="N239" s="11">
        <v>0</v>
      </c>
      <c r="O239" s="11">
        <v>-63.53</v>
      </c>
      <c r="P239" t="s">
        <v>21</v>
      </c>
      <c r="S239" t="s">
        <v>2077</v>
      </c>
      <c r="T239" t="s">
        <v>2078</v>
      </c>
    </row>
    <row r="240" spans="3:20" x14ac:dyDescent="0.45">
      <c r="C24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45852</v>
      </c>
      <c r="D240" t="s">
        <v>616</v>
      </c>
      <c r="E240" t="s">
        <v>1862</v>
      </c>
      <c r="F240" t="s">
        <v>48</v>
      </c>
      <c r="G240" t="s">
        <v>732</v>
      </c>
      <c r="H240" s="1">
        <v>45852</v>
      </c>
      <c r="I240" t="s">
        <v>733</v>
      </c>
      <c r="J240">
        <v>-9.6300000000000008</v>
      </c>
      <c r="K240" t="s">
        <v>21</v>
      </c>
      <c r="L240" s="3">
        <f>Data[[#This Row],[Fees]]/Data[[#This Row],[Converted Amount]]</f>
        <v>0</v>
      </c>
      <c r="M240" s="11">
        <v>-9.6300000000000008</v>
      </c>
      <c r="N240" s="11">
        <v>0</v>
      </c>
      <c r="O240" s="11">
        <v>-9.6300000000000008</v>
      </c>
      <c r="P240" t="s">
        <v>21</v>
      </c>
      <c r="S240" t="s">
        <v>2081</v>
      </c>
      <c r="T240" t="s">
        <v>2082</v>
      </c>
    </row>
    <row r="241" spans="3:25" x14ac:dyDescent="0.45">
      <c r="C24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45852</v>
      </c>
      <c r="D241" t="s">
        <v>616</v>
      </c>
      <c r="E241" t="s">
        <v>1862</v>
      </c>
      <c r="F241" t="s">
        <v>48</v>
      </c>
      <c r="G241" t="s">
        <v>734</v>
      </c>
      <c r="H241" s="1">
        <v>45852</v>
      </c>
      <c r="I241" t="s">
        <v>733</v>
      </c>
      <c r="J241">
        <v>-57.75</v>
      </c>
      <c r="K241" t="s">
        <v>21</v>
      </c>
      <c r="L241" s="3">
        <f>Data[[#This Row],[Fees]]/Data[[#This Row],[Converted Amount]]</f>
        <v>0</v>
      </c>
      <c r="M241" s="11">
        <v>-57.75</v>
      </c>
      <c r="N241" s="11">
        <v>0</v>
      </c>
      <c r="O241" s="11">
        <v>-57.75</v>
      </c>
      <c r="P241" t="s">
        <v>21</v>
      </c>
      <c r="S241" t="s">
        <v>2089</v>
      </c>
      <c r="T241" t="s">
        <v>2090</v>
      </c>
    </row>
    <row r="242" spans="3:25" x14ac:dyDescent="0.45">
      <c r="C24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45851</v>
      </c>
      <c r="D242" t="s">
        <v>616</v>
      </c>
      <c r="E242" t="s">
        <v>1863</v>
      </c>
      <c r="F242" t="s">
        <v>48</v>
      </c>
      <c r="G242" t="s">
        <v>828</v>
      </c>
      <c r="H242" s="1">
        <v>45852</v>
      </c>
      <c r="I242" t="s">
        <v>829</v>
      </c>
      <c r="J242">
        <v>-226.88</v>
      </c>
      <c r="K242" t="s">
        <v>21</v>
      </c>
      <c r="L242" s="3">
        <f>Data[[#This Row],[Fees]]/Data[[#This Row],[Converted Amount]]</f>
        <v>0</v>
      </c>
      <c r="M242" s="11">
        <v>-226.88</v>
      </c>
      <c r="N242" s="11">
        <v>0</v>
      </c>
      <c r="O242" s="11">
        <v>-226.88</v>
      </c>
      <c r="P242" t="s">
        <v>21</v>
      </c>
    </row>
    <row r="243" spans="3:25" x14ac:dyDescent="0.45">
      <c r="C24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43" t="s">
        <v>616</v>
      </c>
      <c r="E243" t="s">
        <v>1862</v>
      </c>
      <c r="F243" t="s">
        <v>19</v>
      </c>
      <c r="G243" t="s">
        <v>716</v>
      </c>
      <c r="H243" s="1">
        <v>45853</v>
      </c>
      <c r="I243" t="s">
        <v>717</v>
      </c>
      <c r="J243">
        <v>26550</v>
      </c>
      <c r="K243" t="s">
        <v>21</v>
      </c>
      <c r="L243" s="3">
        <f>Data[[#This Row],[Fees]]/Data[[#This Row],[Converted Amount]]</f>
        <v>2.9011299435028247E-2</v>
      </c>
      <c r="M243" s="11">
        <v>26550</v>
      </c>
      <c r="N243" s="11">
        <v>770.25</v>
      </c>
      <c r="O243" s="11">
        <v>25779.75</v>
      </c>
      <c r="P243" t="s">
        <v>21</v>
      </c>
      <c r="Q243" t="s">
        <v>2250</v>
      </c>
      <c r="R243" t="s">
        <v>2251</v>
      </c>
      <c r="S243" t="s">
        <v>1897</v>
      </c>
      <c r="T243" t="s">
        <v>1898</v>
      </c>
      <c r="Y243" t="s">
        <v>76</v>
      </c>
    </row>
    <row r="244" spans="3:25" x14ac:dyDescent="0.45">
      <c r="C24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44" t="s">
        <v>616</v>
      </c>
      <c r="E244" t="s">
        <v>1862</v>
      </c>
      <c r="F244" t="s">
        <v>19</v>
      </c>
      <c r="G244" t="s">
        <v>718</v>
      </c>
      <c r="H244" s="1">
        <v>45853</v>
      </c>
      <c r="I244" t="s">
        <v>719</v>
      </c>
      <c r="J244">
        <v>13790</v>
      </c>
      <c r="K244" t="s">
        <v>21</v>
      </c>
      <c r="L244" s="3">
        <f>Data[[#This Row],[Fees]]/Data[[#This Row],[Converted Amount]]</f>
        <v>2.9021754894851339E-2</v>
      </c>
      <c r="M244" s="11">
        <v>13790</v>
      </c>
      <c r="N244" s="11">
        <v>400.21</v>
      </c>
      <c r="O244" s="11">
        <v>13389.79</v>
      </c>
      <c r="P244" t="s">
        <v>21</v>
      </c>
      <c r="Q244" t="s">
        <v>2252</v>
      </c>
      <c r="R244" t="s">
        <v>2253</v>
      </c>
      <c r="S244" t="s">
        <v>2047</v>
      </c>
      <c r="T244" t="s">
        <v>2048</v>
      </c>
    </row>
    <row r="245" spans="3:25" x14ac:dyDescent="0.45">
      <c r="C24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45" t="s">
        <v>616</v>
      </c>
      <c r="E245" t="s">
        <v>1862</v>
      </c>
      <c r="F245" t="s">
        <v>19</v>
      </c>
      <c r="G245" t="s">
        <v>720</v>
      </c>
      <c r="H245" s="1">
        <v>45853</v>
      </c>
      <c r="I245" t="s">
        <v>721</v>
      </c>
      <c r="J245">
        <v>24000</v>
      </c>
      <c r="K245" t="s">
        <v>21</v>
      </c>
      <c r="L245" s="3">
        <f>Data[[#This Row],[Fees]]/Data[[#This Row],[Converted Amount]]</f>
        <v>2.9012499999999997E-2</v>
      </c>
      <c r="M245" s="11">
        <v>24000</v>
      </c>
      <c r="N245" s="11">
        <v>696.3</v>
      </c>
      <c r="O245" s="11">
        <v>23303.7</v>
      </c>
      <c r="P245" t="s">
        <v>21</v>
      </c>
      <c r="Q245" t="s">
        <v>2254</v>
      </c>
      <c r="R245" t="s">
        <v>1976</v>
      </c>
      <c r="S245" t="s">
        <v>2051</v>
      </c>
      <c r="T245" t="s">
        <v>2052</v>
      </c>
      <c r="Y245" t="s">
        <v>81</v>
      </c>
    </row>
    <row r="246" spans="3:25" x14ac:dyDescent="0.45">
      <c r="C24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46" t="s">
        <v>616</v>
      </c>
      <c r="E246" t="s">
        <v>1862</v>
      </c>
      <c r="F246" t="s">
        <v>19</v>
      </c>
      <c r="G246" t="s">
        <v>722</v>
      </c>
      <c r="H246" s="1">
        <v>45853</v>
      </c>
      <c r="I246" t="s">
        <v>723</v>
      </c>
      <c r="J246">
        <v>2200</v>
      </c>
      <c r="K246" t="s">
        <v>21</v>
      </c>
      <c r="L246" s="3">
        <f>Data[[#This Row],[Fees]]/Data[[#This Row],[Converted Amount]]</f>
        <v>2.9136363636363634E-2</v>
      </c>
      <c r="M246" s="11">
        <v>2200</v>
      </c>
      <c r="N246" s="11">
        <v>64.099999999999994</v>
      </c>
      <c r="O246" s="11">
        <v>2135.9</v>
      </c>
      <c r="P246" t="s">
        <v>21</v>
      </c>
      <c r="Q246" t="s">
        <v>2255</v>
      </c>
      <c r="R246" t="s">
        <v>2256</v>
      </c>
      <c r="S246" t="s">
        <v>2055</v>
      </c>
      <c r="T246" t="s">
        <v>1948</v>
      </c>
    </row>
    <row r="247" spans="3:25" x14ac:dyDescent="0.45">
      <c r="C24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47" t="s">
        <v>616</v>
      </c>
      <c r="E247" t="s">
        <v>1862</v>
      </c>
      <c r="F247" t="s">
        <v>19</v>
      </c>
      <c r="G247" t="s">
        <v>724</v>
      </c>
      <c r="H247" s="1">
        <v>45853</v>
      </c>
      <c r="I247" t="s">
        <v>725</v>
      </c>
      <c r="J247">
        <v>1250</v>
      </c>
      <c r="K247" t="s">
        <v>21</v>
      </c>
      <c r="L247" s="3">
        <f>Data[[#This Row],[Fees]]/Data[[#This Row],[Converted Amount]]</f>
        <v>2.9239999999999999E-2</v>
      </c>
      <c r="M247" s="11">
        <v>1250</v>
      </c>
      <c r="N247" s="11">
        <v>36.549999999999997</v>
      </c>
      <c r="O247" s="11">
        <v>1213.45</v>
      </c>
      <c r="P247" t="s">
        <v>21</v>
      </c>
      <c r="Q247" t="s">
        <v>2257</v>
      </c>
      <c r="R247" t="s">
        <v>2258</v>
      </c>
      <c r="S247" t="s">
        <v>2058</v>
      </c>
      <c r="T247" t="s">
        <v>2059</v>
      </c>
    </row>
    <row r="248" spans="3:25" x14ac:dyDescent="0.45">
      <c r="C24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45853</v>
      </c>
      <c r="D248" t="s">
        <v>616</v>
      </c>
      <c r="E248" t="s">
        <v>1862</v>
      </c>
      <c r="F248" t="s">
        <v>48</v>
      </c>
      <c r="G248" t="s">
        <v>735</v>
      </c>
      <c r="H248" s="1">
        <v>45853</v>
      </c>
      <c r="I248" t="s">
        <v>736</v>
      </c>
      <c r="J248">
        <v>-132.75</v>
      </c>
      <c r="K248" t="s">
        <v>21</v>
      </c>
      <c r="L248" s="3">
        <f>Data[[#This Row],[Fees]]/Data[[#This Row],[Converted Amount]]</f>
        <v>0</v>
      </c>
      <c r="M248" s="11">
        <v>-132.75</v>
      </c>
      <c r="N248" s="11">
        <v>0</v>
      </c>
      <c r="O248" s="11">
        <v>-132.75</v>
      </c>
      <c r="P248" t="s">
        <v>21</v>
      </c>
      <c r="S248" t="s">
        <v>2055</v>
      </c>
      <c r="T248" t="s">
        <v>1948</v>
      </c>
    </row>
    <row r="249" spans="3:25" x14ac:dyDescent="0.45">
      <c r="C24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45853</v>
      </c>
      <c r="D249" t="s">
        <v>616</v>
      </c>
      <c r="E249" t="s">
        <v>1862</v>
      </c>
      <c r="F249" t="s">
        <v>48</v>
      </c>
      <c r="G249" t="s">
        <v>737</v>
      </c>
      <c r="H249" s="1">
        <v>45853</v>
      </c>
      <c r="I249" t="s">
        <v>738</v>
      </c>
      <c r="J249">
        <v>-68.95</v>
      </c>
      <c r="K249" t="s">
        <v>21</v>
      </c>
      <c r="L249" s="3">
        <f>Data[[#This Row],[Fees]]/Data[[#This Row],[Converted Amount]]</f>
        <v>0</v>
      </c>
      <c r="M249" s="11">
        <v>-68.95</v>
      </c>
      <c r="N249" s="11">
        <v>0</v>
      </c>
      <c r="O249" s="11">
        <v>-68.95</v>
      </c>
      <c r="P249" t="s">
        <v>21</v>
      </c>
      <c r="S249" t="s">
        <v>2021</v>
      </c>
      <c r="T249" t="s">
        <v>2022</v>
      </c>
    </row>
    <row r="250" spans="3:25" x14ac:dyDescent="0.45">
      <c r="C25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45853</v>
      </c>
      <c r="D250" t="s">
        <v>616</v>
      </c>
      <c r="E250" t="s">
        <v>1862</v>
      </c>
      <c r="F250" t="s">
        <v>48</v>
      </c>
      <c r="G250" t="s">
        <v>739</v>
      </c>
      <c r="H250" s="1">
        <v>45853</v>
      </c>
      <c r="I250" t="s">
        <v>738</v>
      </c>
      <c r="J250">
        <v>-120</v>
      </c>
      <c r="K250" t="s">
        <v>21</v>
      </c>
      <c r="L250" s="3">
        <f>Data[[#This Row],[Fees]]/Data[[#This Row],[Converted Amount]]</f>
        <v>0</v>
      </c>
      <c r="M250" s="11">
        <v>-120</v>
      </c>
      <c r="N250" s="11">
        <v>0</v>
      </c>
      <c r="O250" s="11">
        <v>-120</v>
      </c>
      <c r="P250" t="s">
        <v>21</v>
      </c>
      <c r="S250" t="s">
        <v>1970</v>
      </c>
      <c r="T250" t="s">
        <v>2006</v>
      </c>
    </row>
    <row r="251" spans="3:25" x14ac:dyDescent="0.45">
      <c r="C25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45853</v>
      </c>
      <c r="D251" t="s">
        <v>616</v>
      </c>
      <c r="E251" t="s">
        <v>1862</v>
      </c>
      <c r="F251" t="s">
        <v>48</v>
      </c>
      <c r="G251" t="s">
        <v>740</v>
      </c>
      <c r="H251" s="1">
        <v>45853</v>
      </c>
      <c r="I251" t="s">
        <v>738</v>
      </c>
      <c r="J251">
        <v>-11</v>
      </c>
      <c r="K251" t="s">
        <v>21</v>
      </c>
      <c r="L251" s="3">
        <f>Data[[#This Row],[Fees]]/Data[[#This Row],[Converted Amount]]</f>
        <v>0</v>
      </c>
      <c r="M251" s="11">
        <v>-11</v>
      </c>
      <c r="N251" s="11">
        <v>0</v>
      </c>
      <c r="O251" s="11">
        <v>-11</v>
      </c>
      <c r="P251" t="s">
        <v>21</v>
      </c>
      <c r="S251" t="s">
        <v>2043</v>
      </c>
      <c r="T251" t="s">
        <v>2044</v>
      </c>
    </row>
    <row r="252" spans="3:25" x14ac:dyDescent="0.45">
      <c r="C25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45853</v>
      </c>
      <c r="D252" t="s">
        <v>616</v>
      </c>
      <c r="E252" t="s">
        <v>1862</v>
      </c>
      <c r="F252" t="s">
        <v>48</v>
      </c>
      <c r="G252" t="s">
        <v>741</v>
      </c>
      <c r="H252" s="1">
        <v>45854</v>
      </c>
      <c r="I252" t="s">
        <v>738</v>
      </c>
      <c r="J252">
        <v>-6.25</v>
      </c>
      <c r="K252" t="s">
        <v>21</v>
      </c>
      <c r="L252" s="3">
        <f>Data[[#This Row],[Fees]]/Data[[#This Row],[Converted Amount]]</f>
        <v>0</v>
      </c>
      <c r="M252" s="11">
        <v>-6.25</v>
      </c>
      <c r="N252" s="11">
        <v>0</v>
      </c>
      <c r="O252" s="11">
        <v>-6.25</v>
      </c>
      <c r="P252" t="s">
        <v>21</v>
      </c>
    </row>
    <row r="253" spans="3:25" x14ac:dyDescent="0.45">
      <c r="C25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53" t="s">
        <v>616</v>
      </c>
      <c r="E253" t="s">
        <v>1862</v>
      </c>
      <c r="F253" t="s">
        <v>19</v>
      </c>
      <c r="G253" t="s">
        <v>115</v>
      </c>
      <c r="H253" s="1">
        <v>45855</v>
      </c>
      <c r="I253" t="s">
        <v>116</v>
      </c>
      <c r="J253">
        <v>1475</v>
      </c>
      <c r="K253" t="s">
        <v>21</v>
      </c>
      <c r="L253" s="3">
        <f>Data[[#This Row],[Fees]]/Data[[#This Row],[Converted Amount]]</f>
        <v>2.9206779661016948E-2</v>
      </c>
      <c r="M253" s="11">
        <v>1475</v>
      </c>
      <c r="N253" s="11">
        <v>43.08</v>
      </c>
      <c r="O253" s="11">
        <v>1431.92</v>
      </c>
      <c r="P253" t="s">
        <v>21</v>
      </c>
      <c r="Q253" t="s">
        <v>2259</v>
      </c>
      <c r="R253" t="s">
        <v>2260</v>
      </c>
      <c r="S253" t="s">
        <v>2064</v>
      </c>
      <c r="T253" t="s">
        <v>2065</v>
      </c>
      <c r="Y253" t="s">
        <v>88</v>
      </c>
    </row>
    <row r="254" spans="3:25" x14ac:dyDescent="0.45">
      <c r="C25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54" t="s">
        <v>616</v>
      </c>
      <c r="E254" t="s">
        <v>1862</v>
      </c>
      <c r="F254" t="s">
        <v>19</v>
      </c>
      <c r="G254" t="s">
        <v>726</v>
      </c>
      <c r="H254" s="1">
        <v>45855</v>
      </c>
      <c r="I254" t="s">
        <v>727</v>
      </c>
      <c r="J254">
        <v>20000</v>
      </c>
      <c r="K254" t="s">
        <v>21</v>
      </c>
      <c r="L254" s="3">
        <f>Data[[#This Row],[Fees]]/Data[[#This Row],[Converted Amount]]</f>
        <v>3.4014999999999997E-2</v>
      </c>
      <c r="M254" s="11">
        <v>20000</v>
      </c>
      <c r="N254" s="11">
        <v>680.3</v>
      </c>
      <c r="O254" s="11">
        <v>19319.7</v>
      </c>
      <c r="P254" t="s">
        <v>21</v>
      </c>
      <c r="Q254" t="s">
        <v>2206</v>
      </c>
      <c r="R254" t="s">
        <v>2207</v>
      </c>
      <c r="S254" t="s">
        <v>2067</v>
      </c>
      <c r="T254" t="s">
        <v>2068</v>
      </c>
    </row>
    <row r="255" spans="3:25" x14ac:dyDescent="0.45">
      <c r="C25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55" t="s">
        <v>616</v>
      </c>
      <c r="E255" t="s">
        <v>1862</v>
      </c>
      <c r="F255" t="s">
        <v>19</v>
      </c>
      <c r="G255" t="s">
        <v>728</v>
      </c>
      <c r="H255" s="1">
        <v>45855</v>
      </c>
      <c r="I255" t="s">
        <v>729</v>
      </c>
      <c r="J255">
        <v>810</v>
      </c>
      <c r="K255" t="s">
        <v>21</v>
      </c>
      <c r="L255" s="3">
        <f>Data[[#This Row],[Fees]]/Data[[#This Row],[Converted Amount]]</f>
        <v>2.937037037037037E-2</v>
      </c>
      <c r="M255" s="11">
        <v>810</v>
      </c>
      <c r="N255" s="11">
        <v>23.79</v>
      </c>
      <c r="O255" s="11">
        <v>786.21</v>
      </c>
      <c r="P255" t="s">
        <v>21</v>
      </c>
      <c r="Q255" t="s">
        <v>2261</v>
      </c>
      <c r="R255" t="s">
        <v>2262</v>
      </c>
      <c r="S255" t="s">
        <v>1965</v>
      </c>
      <c r="T255" t="s">
        <v>1936</v>
      </c>
      <c r="Y255" t="s">
        <v>76</v>
      </c>
    </row>
    <row r="256" spans="3:25" x14ac:dyDescent="0.45">
      <c r="C25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45855</v>
      </c>
      <c r="D256" t="s">
        <v>616</v>
      </c>
      <c r="E256" t="s">
        <v>1862</v>
      </c>
      <c r="F256" t="s">
        <v>48</v>
      </c>
      <c r="G256" t="s">
        <v>742</v>
      </c>
      <c r="H256" s="1">
        <v>45855</v>
      </c>
      <c r="I256" t="s">
        <v>743</v>
      </c>
      <c r="J256">
        <v>-7.38</v>
      </c>
      <c r="K256" t="s">
        <v>21</v>
      </c>
      <c r="L256" s="3">
        <f>Data[[#This Row],[Fees]]/Data[[#This Row],[Converted Amount]]</f>
        <v>0</v>
      </c>
      <c r="M256" s="11">
        <v>-7.38</v>
      </c>
      <c r="N256" s="11">
        <v>0</v>
      </c>
      <c r="O256" s="11">
        <v>-7.38</v>
      </c>
      <c r="P256" t="s">
        <v>21</v>
      </c>
      <c r="S256" t="s">
        <v>1908</v>
      </c>
      <c r="T256" t="s">
        <v>1909</v>
      </c>
    </row>
    <row r="257" spans="3:21" x14ac:dyDescent="0.45">
      <c r="C25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45855</v>
      </c>
      <c r="D257" t="s">
        <v>616</v>
      </c>
      <c r="E257" t="s">
        <v>1862</v>
      </c>
      <c r="F257" t="s">
        <v>48</v>
      </c>
      <c r="G257" t="s">
        <v>744</v>
      </c>
      <c r="H257" s="1">
        <v>45855</v>
      </c>
      <c r="I257" t="s">
        <v>745</v>
      </c>
      <c r="J257">
        <v>-100</v>
      </c>
      <c r="K257" t="s">
        <v>21</v>
      </c>
      <c r="L257" s="3">
        <f>Data[[#This Row],[Fees]]/Data[[#This Row],[Converted Amount]]</f>
        <v>0</v>
      </c>
      <c r="M257" s="11">
        <v>-100</v>
      </c>
      <c r="N257" s="11">
        <v>0</v>
      </c>
      <c r="O257" s="11">
        <v>-100</v>
      </c>
      <c r="P257" t="s">
        <v>21</v>
      </c>
      <c r="S257" t="s">
        <v>2061</v>
      </c>
      <c r="T257" t="s">
        <v>1966</v>
      </c>
    </row>
    <row r="258" spans="3:21" x14ac:dyDescent="0.45">
      <c r="C25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45855</v>
      </c>
      <c r="D258" t="s">
        <v>616</v>
      </c>
      <c r="E258" t="s">
        <v>1862</v>
      </c>
      <c r="F258" t="s">
        <v>48</v>
      </c>
      <c r="G258" t="s">
        <v>746</v>
      </c>
      <c r="H258" s="1">
        <v>45856</v>
      </c>
      <c r="I258" t="s">
        <v>745</v>
      </c>
      <c r="J258">
        <v>-4.05</v>
      </c>
      <c r="K258" t="s">
        <v>21</v>
      </c>
      <c r="L258" s="3">
        <f>Data[[#This Row],[Fees]]/Data[[#This Row],[Converted Amount]]</f>
        <v>0</v>
      </c>
      <c r="M258" s="11">
        <v>-4.05</v>
      </c>
      <c r="N258" s="11">
        <v>0</v>
      </c>
      <c r="O258" s="11">
        <v>-4.05</v>
      </c>
      <c r="P258" t="s">
        <v>21</v>
      </c>
      <c r="S258" t="s">
        <v>2070</v>
      </c>
      <c r="T258" t="s">
        <v>2071</v>
      </c>
    </row>
    <row r="259" spans="3:21" x14ac:dyDescent="0.45">
      <c r="C25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59" t="s">
        <v>616</v>
      </c>
      <c r="E259" t="s">
        <v>1861</v>
      </c>
      <c r="F259" t="s">
        <v>19</v>
      </c>
      <c r="G259" t="s">
        <v>656</v>
      </c>
      <c r="H259" s="1">
        <v>45859</v>
      </c>
      <c r="I259" t="s">
        <v>657</v>
      </c>
      <c r="J259">
        <v>40000</v>
      </c>
      <c r="K259" t="s">
        <v>21</v>
      </c>
      <c r="L259" s="3">
        <f>Data[[#This Row],[Fees]]/Data[[#This Row],[Converted Amount]]</f>
        <v>2.9007499999999999E-2</v>
      </c>
      <c r="M259" s="11">
        <v>40000</v>
      </c>
      <c r="N259" s="11">
        <v>1160.3</v>
      </c>
      <c r="O259" s="11">
        <v>38839.699999999997</v>
      </c>
      <c r="P259" t="s">
        <v>21</v>
      </c>
      <c r="Q259" t="s">
        <v>2263</v>
      </c>
      <c r="R259" t="s">
        <v>2264</v>
      </c>
      <c r="S259" t="s">
        <v>2094</v>
      </c>
      <c r="T259" t="s">
        <v>2095</v>
      </c>
    </row>
    <row r="260" spans="3:21" x14ac:dyDescent="0.45">
      <c r="C26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60" t="s">
        <v>616</v>
      </c>
      <c r="E260" t="s">
        <v>1861</v>
      </c>
      <c r="F260" t="s">
        <v>19</v>
      </c>
      <c r="G260" t="s">
        <v>658</v>
      </c>
      <c r="H260" s="1">
        <v>45859</v>
      </c>
      <c r="I260" t="s">
        <v>659</v>
      </c>
      <c r="J260">
        <v>30350</v>
      </c>
      <c r="K260" t="s">
        <v>21</v>
      </c>
      <c r="L260" s="3">
        <f>Data[[#This Row],[Fees]]/Data[[#This Row],[Converted Amount]]</f>
        <v>2.9009884678747943E-2</v>
      </c>
      <c r="M260" s="11">
        <v>30350</v>
      </c>
      <c r="N260" s="11">
        <v>880.45</v>
      </c>
      <c r="O260" s="11">
        <v>29469.55</v>
      </c>
      <c r="P260" t="s">
        <v>21</v>
      </c>
      <c r="Q260" t="s">
        <v>2263</v>
      </c>
      <c r="R260" t="s">
        <v>2264</v>
      </c>
      <c r="S260" t="s">
        <v>2094</v>
      </c>
      <c r="T260" t="s">
        <v>2096</v>
      </c>
    </row>
    <row r="261" spans="3:21" x14ac:dyDescent="0.45">
      <c r="C26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61" t="s">
        <v>616</v>
      </c>
      <c r="E261" t="s">
        <v>1861</v>
      </c>
      <c r="F261" t="s">
        <v>19</v>
      </c>
      <c r="G261" t="s">
        <v>660</v>
      </c>
      <c r="H261" s="1">
        <v>45859</v>
      </c>
      <c r="I261" t="s">
        <v>661</v>
      </c>
      <c r="J261">
        <v>2650</v>
      </c>
      <c r="K261" t="s">
        <v>21</v>
      </c>
      <c r="L261" s="3">
        <f>Data[[#This Row],[Fees]]/Data[[#This Row],[Converted Amount]]</f>
        <v>2.9113207547169815E-2</v>
      </c>
      <c r="M261" s="11">
        <v>2650</v>
      </c>
      <c r="N261" s="11">
        <v>77.150000000000006</v>
      </c>
      <c r="O261" s="11">
        <v>2572.85</v>
      </c>
      <c r="P261" t="s">
        <v>21</v>
      </c>
      <c r="Q261" t="s">
        <v>1988</v>
      </c>
      <c r="R261" t="s">
        <v>1989</v>
      </c>
      <c r="S261" t="s">
        <v>2061</v>
      </c>
      <c r="T261" t="s">
        <v>2098</v>
      </c>
    </row>
    <row r="262" spans="3:21" x14ac:dyDescent="0.45">
      <c r="C26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62" t="s">
        <v>616</v>
      </c>
      <c r="E262" t="s">
        <v>1861</v>
      </c>
      <c r="F262" t="s">
        <v>19</v>
      </c>
      <c r="G262" t="s">
        <v>680</v>
      </c>
      <c r="H262" s="1">
        <v>45859</v>
      </c>
      <c r="I262" t="s">
        <v>681</v>
      </c>
      <c r="J262">
        <v>89500</v>
      </c>
      <c r="K262" t="s">
        <v>21</v>
      </c>
      <c r="L262" s="3">
        <f>Data[[#This Row],[Fees]]/Data[[#This Row],[Converted Amount]]</f>
        <v>8.9385474860335202E-5</v>
      </c>
      <c r="M262" s="11">
        <v>89500</v>
      </c>
      <c r="N262" s="11">
        <v>8</v>
      </c>
      <c r="O262" s="11">
        <v>89492</v>
      </c>
      <c r="P262" t="s">
        <v>21</v>
      </c>
      <c r="Q262" t="s">
        <v>2265</v>
      </c>
      <c r="R262" t="s">
        <v>2266</v>
      </c>
    </row>
    <row r="263" spans="3:21" x14ac:dyDescent="0.45">
      <c r="C26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45859</v>
      </c>
      <c r="D263" t="s">
        <v>616</v>
      </c>
      <c r="E263" t="s">
        <v>1861</v>
      </c>
      <c r="F263" t="s">
        <v>48</v>
      </c>
      <c r="G263" t="s">
        <v>684</v>
      </c>
      <c r="H263" s="1">
        <v>45859</v>
      </c>
      <c r="I263" t="s">
        <v>685</v>
      </c>
      <c r="J263">
        <v>-351.75</v>
      </c>
      <c r="K263" t="s">
        <v>21</v>
      </c>
      <c r="L263" s="3">
        <f>Data[[#This Row],[Fees]]/Data[[#This Row],[Converted Amount]]</f>
        <v>0</v>
      </c>
      <c r="M263" s="11">
        <v>-351.75</v>
      </c>
      <c r="N263" s="11">
        <v>0</v>
      </c>
      <c r="O263" s="11">
        <v>-351.75</v>
      </c>
      <c r="P263" t="s">
        <v>21</v>
      </c>
      <c r="S263" t="s">
        <v>2138</v>
      </c>
      <c r="T263" t="s">
        <v>2139</v>
      </c>
    </row>
    <row r="264" spans="3:21" x14ac:dyDescent="0.45">
      <c r="C26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45859</v>
      </c>
      <c r="D264" t="s">
        <v>616</v>
      </c>
      <c r="E264" t="s">
        <v>1861</v>
      </c>
      <c r="F264" t="s">
        <v>48</v>
      </c>
      <c r="G264" t="s">
        <v>686</v>
      </c>
      <c r="H264" s="1">
        <v>45859</v>
      </c>
      <c r="I264" t="s">
        <v>687</v>
      </c>
      <c r="J264">
        <v>-13.25</v>
      </c>
      <c r="K264" t="s">
        <v>21</v>
      </c>
      <c r="L264" s="3">
        <f>Data[[#This Row],[Fees]]/Data[[#This Row],[Converted Amount]]</f>
        <v>0</v>
      </c>
      <c r="M264" s="11">
        <v>-13.25</v>
      </c>
      <c r="N264" s="11">
        <v>0</v>
      </c>
      <c r="O264" s="11">
        <v>-13.25</v>
      </c>
      <c r="P264" t="s">
        <v>21</v>
      </c>
      <c r="S264" t="s">
        <v>2142</v>
      </c>
      <c r="T264" t="s">
        <v>2143</v>
      </c>
    </row>
    <row r="265" spans="3:21" x14ac:dyDescent="0.45">
      <c r="C26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45859</v>
      </c>
      <c r="D265" t="s">
        <v>616</v>
      </c>
      <c r="E265" t="s">
        <v>1861</v>
      </c>
      <c r="F265" t="s">
        <v>48</v>
      </c>
      <c r="G265" t="s">
        <v>688</v>
      </c>
      <c r="H265" s="1">
        <v>45859</v>
      </c>
      <c r="I265" t="s">
        <v>687</v>
      </c>
      <c r="J265">
        <v>-447.5</v>
      </c>
      <c r="K265" t="s">
        <v>21</v>
      </c>
      <c r="L265" s="3">
        <f>Data[[#This Row],[Fees]]/Data[[#This Row],[Converted Amount]]</f>
        <v>0</v>
      </c>
      <c r="M265" s="11">
        <v>-447.5</v>
      </c>
      <c r="N265" s="11">
        <v>0</v>
      </c>
      <c r="O265" s="11">
        <v>-447.5</v>
      </c>
      <c r="P265" t="s">
        <v>21</v>
      </c>
      <c r="S265" t="s">
        <v>2146</v>
      </c>
      <c r="T265" t="s">
        <v>1925</v>
      </c>
    </row>
    <row r="266" spans="3:21" x14ac:dyDescent="0.45">
      <c r="C26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66" t="s">
        <v>616</v>
      </c>
      <c r="E266" t="s">
        <v>1861</v>
      </c>
      <c r="F266" t="s">
        <v>19</v>
      </c>
      <c r="G266" t="s">
        <v>583</v>
      </c>
      <c r="H266" s="1">
        <v>45860</v>
      </c>
      <c r="I266" t="s">
        <v>584</v>
      </c>
      <c r="J266">
        <v>11550</v>
      </c>
      <c r="K266" t="s">
        <v>21</v>
      </c>
      <c r="L266" s="3">
        <f>Data[[#This Row],[Fees]]/Data[[#This Row],[Converted Amount]]</f>
        <v>2.9025974025974025E-2</v>
      </c>
      <c r="M266" s="11">
        <v>11550</v>
      </c>
      <c r="N266" s="11">
        <v>335.25</v>
      </c>
      <c r="O266" s="11">
        <v>11214.75</v>
      </c>
      <c r="P266" t="s">
        <v>21</v>
      </c>
      <c r="Q266" t="s">
        <v>2248</v>
      </c>
      <c r="R266" t="s">
        <v>2249</v>
      </c>
      <c r="S266" t="s">
        <v>2101</v>
      </c>
      <c r="T266" t="s">
        <v>1936</v>
      </c>
      <c r="U266" t="s">
        <v>76</v>
      </c>
    </row>
    <row r="267" spans="3:21" x14ac:dyDescent="0.45">
      <c r="C26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67" t="s">
        <v>616</v>
      </c>
      <c r="E267" t="s">
        <v>1861</v>
      </c>
      <c r="F267" t="s">
        <v>19</v>
      </c>
      <c r="G267" t="s">
        <v>662</v>
      </c>
      <c r="H267" s="1">
        <v>45860</v>
      </c>
      <c r="I267" t="s">
        <v>663</v>
      </c>
      <c r="J267">
        <v>10260</v>
      </c>
      <c r="K267" t="s">
        <v>21</v>
      </c>
      <c r="L267" s="3">
        <f>Data[[#This Row],[Fees]]/Data[[#This Row],[Converted Amount]]</f>
        <v>2.902923976608187E-2</v>
      </c>
      <c r="M267" s="11">
        <v>10260</v>
      </c>
      <c r="N267" s="11">
        <v>297.83999999999997</v>
      </c>
      <c r="O267" s="11">
        <v>9962.16</v>
      </c>
      <c r="P267" t="s">
        <v>21</v>
      </c>
      <c r="Q267" t="s">
        <v>2267</v>
      </c>
      <c r="R267" t="s">
        <v>2268</v>
      </c>
      <c r="S267" t="s">
        <v>2104</v>
      </c>
      <c r="T267" t="s">
        <v>2105</v>
      </c>
    </row>
    <row r="268" spans="3:21" x14ac:dyDescent="0.45">
      <c r="C26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45860</v>
      </c>
      <c r="D268" t="s">
        <v>616</v>
      </c>
      <c r="E268" t="s">
        <v>1861</v>
      </c>
      <c r="F268" t="s">
        <v>48</v>
      </c>
      <c r="G268" t="s">
        <v>689</v>
      </c>
      <c r="H268" s="1">
        <v>45860</v>
      </c>
      <c r="I268" t="s">
        <v>690</v>
      </c>
      <c r="J268">
        <v>-57.75</v>
      </c>
      <c r="K268" t="s">
        <v>21</v>
      </c>
      <c r="L268" s="3">
        <f>Data[[#This Row],[Fees]]/Data[[#This Row],[Converted Amount]]</f>
        <v>0</v>
      </c>
      <c r="M268" s="11">
        <v>-57.75</v>
      </c>
      <c r="N268" s="11">
        <v>0</v>
      </c>
      <c r="O268" s="11">
        <v>-57.75</v>
      </c>
      <c r="P268" t="s">
        <v>21</v>
      </c>
    </row>
    <row r="269" spans="3:21" x14ac:dyDescent="0.45">
      <c r="C26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45860</v>
      </c>
      <c r="D269" t="s">
        <v>616</v>
      </c>
      <c r="E269" t="s">
        <v>1861</v>
      </c>
      <c r="F269" t="s">
        <v>48</v>
      </c>
      <c r="G269" t="s">
        <v>691</v>
      </c>
      <c r="H269" s="1">
        <v>45860</v>
      </c>
      <c r="I269" t="s">
        <v>692</v>
      </c>
      <c r="J269">
        <v>-51.3</v>
      </c>
      <c r="K269" t="s">
        <v>21</v>
      </c>
      <c r="L269" s="3">
        <f>Data[[#This Row],[Fees]]/Data[[#This Row],[Converted Amount]]</f>
        <v>0</v>
      </c>
      <c r="M269" s="11">
        <v>-51.3</v>
      </c>
      <c r="N269" s="11">
        <v>0</v>
      </c>
      <c r="O269" s="11">
        <v>-51.3</v>
      </c>
      <c r="P269" t="s">
        <v>21</v>
      </c>
    </row>
    <row r="270" spans="3:21" x14ac:dyDescent="0.45">
      <c r="C27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70" t="s">
        <v>616</v>
      </c>
      <c r="E270" t="s">
        <v>1861</v>
      </c>
      <c r="F270" t="s">
        <v>19</v>
      </c>
      <c r="G270" t="s">
        <v>664</v>
      </c>
      <c r="H270" s="1">
        <v>45861</v>
      </c>
      <c r="I270" t="s">
        <v>665</v>
      </c>
      <c r="J270">
        <v>16000</v>
      </c>
      <c r="K270" t="s">
        <v>21</v>
      </c>
      <c r="L270" s="3">
        <f>Data[[#This Row],[Fees]]/Data[[#This Row],[Converted Amount]]</f>
        <v>2.9018749999999999E-2</v>
      </c>
      <c r="M270" s="11">
        <v>16000</v>
      </c>
      <c r="N270" s="11">
        <v>464.3</v>
      </c>
      <c r="O270" s="11">
        <v>15535.7</v>
      </c>
      <c r="P270" t="s">
        <v>21</v>
      </c>
      <c r="Q270" t="s">
        <v>2267</v>
      </c>
      <c r="R270" t="s">
        <v>2268</v>
      </c>
      <c r="S270" t="s">
        <v>2108</v>
      </c>
      <c r="T270" t="s">
        <v>2109</v>
      </c>
    </row>
    <row r="271" spans="3:21" x14ac:dyDescent="0.45">
      <c r="C27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71" t="s">
        <v>616</v>
      </c>
      <c r="E271" t="s">
        <v>1861</v>
      </c>
      <c r="F271" t="s">
        <v>19</v>
      </c>
      <c r="G271" t="s">
        <v>666</v>
      </c>
      <c r="H271" s="1">
        <v>45861</v>
      </c>
      <c r="I271" t="s">
        <v>667</v>
      </c>
      <c r="J271">
        <v>100</v>
      </c>
      <c r="K271" t="s">
        <v>21</v>
      </c>
      <c r="L271" s="3">
        <f>Data[[#This Row],[Fees]]/Data[[#This Row],[Converted Amount]]</f>
        <v>3.7000000000000005E-2</v>
      </c>
      <c r="M271" s="11">
        <v>100</v>
      </c>
      <c r="N271" s="11">
        <v>3.7</v>
      </c>
      <c r="O271" s="11">
        <v>96.3</v>
      </c>
      <c r="P271" t="s">
        <v>21</v>
      </c>
      <c r="Q271" t="s">
        <v>2259</v>
      </c>
      <c r="R271" t="s">
        <v>2260</v>
      </c>
      <c r="S271" t="s">
        <v>2112</v>
      </c>
      <c r="T271" t="s">
        <v>2113</v>
      </c>
    </row>
    <row r="272" spans="3:21" x14ac:dyDescent="0.45">
      <c r="C27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45861</v>
      </c>
      <c r="D272" t="s">
        <v>616</v>
      </c>
      <c r="E272" t="s">
        <v>1861</v>
      </c>
      <c r="F272" t="s">
        <v>48</v>
      </c>
      <c r="G272" t="s">
        <v>693</v>
      </c>
      <c r="H272" s="1">
        <v>45861</v>
      </c>
      <c r="I272" t="s">
        <v>694</v>
      </c>
      <c r="J272">
        <v>-80</v>
      </c>
      <c r="K272" t="s">
        <v>21</v>
      </c>
      <c r="L272" s="3">
        <f>Data[[#This Row],[Fees]]/Data[[#This Row],[Converted Amount]]</f>
        <v>0</v>
      </c>
      <c r="M272" s="11">
        <v>-80</v>
      </c>
      <c r="N272" s="11">
        <v>0</v>
      </c>
      <c r="O272" s="11">
        <v>-80</v>
      </c>
      <c r="P272" t="s">
        <v>21</v>
      </c>
    </row>
    <row r="273" spans="3:20" x14ac:dyDescent="0.45">
      <c r="C27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45861</v>
      </c>
      <c r="D273" t="s">
        <v>616</v>
      </c>
      <c r="E273" t="s">
        <v>1861</v>
      </c>
      <c r="F273" t="s">
        <v>48</v>
      </c>
      <c r="G273" t="s">
        <v>695</v>
      </c>
      <c r="H273" s="1">
        <v>45861</v>
      </c>
      <c r="I273" t="s">
        <v>696</v>
      </c>
      <c r="J273">
        <v>-0.5</v>
      </c>
      <c r="K273" t="s">
        <v>21</v>
      </c>
      <c r="L273" s="3">
        <f>Data[[#This Row],[Fees]]/Data[[#This Row],[Converted Amount]]</f>
        <v>0</v>
      </c>
      <c r="M273" s="11">
        <v>-0.5</v>
      </c>
      <c r="N273" s="11">
        <v>0</v>
      </c>
      <c r="O273" s="11">
        <v>-0.5</v>
      </c>
      <c r="P273" t="s">
        <v>21</v>
      </c>
    </row>
    <row r="274" spans="3:20" x14ac:dyDescent="0.45">
      <c r="C27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74" t="s">
        <v>616</v>
      </c>
      <c r="E274" t="s">
        <v>1861</v>
      </c>
      <c r="F274" t="s">
        <v>19</v>
      </c>
      <c r="G274" t="s">
        <v>668</v>
      </c>
      <c r="H274" s="1">
        <v>45863</v>
      </c>
      <c r="I274" t="s">
        <v>669</v>
      </c>
      <c r="J274">
        <v>80</v>
      </c>
      <c r="K274" t="s">
        <v>21</v>
      </c>
      <c r="L274" s="3">
        <f>Data[[#This Row],[Fees]]/Data[[#This Row],[Converted Amount]]</f>
        <v>3.2750000000000001E-2</v>
      </c>
      <c r="M274" s="11">
        <v>80</v>
      </c>
      <c r="N274" s="11">
        <v>2.62</v>
      </c>
      <c r="O274" s="11">
        <v>77.38</v>
      </c>
      <c r="P274" t="s">
        <v>21</v>
      </c>
      <c r="Q274" t="s">
        <v>2150</v>
      </c>
      <c r="R274" t="s">
        <v>2080</v>
      </c>
      <c r="S274" t="s">
        <v>2116</v>
      </c>
      <c r="T274" t="s">
        <v>2117</v>
      </c>
    </row>
    <row r="275" spans="3:20" x14ac:dyDescent="0.45">
      <c r="C27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75" t="s">
        <v>616</v>
      </c>
      <c r="E275" t="s">
        <v>1861</v>
      </c>
      <c r="F275" t="s">
        <v>19</v>
      </c>
      <c r="G275" t="s">
        <v>670</v>
      </c>
      <c r="H275" s="1">
        <v>45863</v>
      </c>
      <c r="I275" t="s">
        <v>671</v>
      </c>
      <c r="J275">
        <v>4675</v>
      </c>
      <c r="K275" t="s">
        <v>21</v>
      </c>
      <c r="L275" s="3">
        <f>Data[[#This Row],[Fees]]/Data[[#This Row],[Converted Amount]]</f>
        <v>2.9065240641711228E-2</v>
      </c>
      <c r="M275" s="11">
        <v>4675</v>
      </c>
      <c r="N275" s="11">
        <v>135.88</v>
      </c>
      <c r="O275" s="11">
        <v>4539.12</v>
      </c>
      <c r="P275" t="s">
        <v>21</v>
      </c>
      <c r="Q275" t="s">
        <v>1901</v>
      </c>
      <c r="R275" t="s">
        <v>1902</v>
      </c>
      <c r="S275" t="s">
        <v>2120</v>
      </c>
      <c r="T275" t="s">
        <v>2121</v>
      </c>
    </row>
    <row r="276" spans="3:20" x14ac:dyDescent="0.45">
      <c r="C27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76" t="s">
        <v>616</v>
      </c>
      <c r="E276" t="s">
        <v>1861</v>
      </c>
      <c r="F276" t="s">
        <v>19</v>
      </c>
      <c r="G276" t="s">
        <v>672</v>
      </c>
      <c r="H276" s="1">
        <v>45863</v>
      </c>
      <c r="I276" t="s">
        <v>673</v>
      </c>
      <c r="J276">
        <v>290</v>
      </c>
      <c r="K276" t="s">
        <v>21</v>
      </c>
      <c r="L276" s="3">
        <f>Data[[#This Row],[Fees]]/Data[[#This Row],[Converted Amount]]</f>
        <v>3.0034482758620692E-2</v>
      </c>
      <c r="M276" s="11">
        <v>290</v>
      </c>
      <c r="N276" s="11">
        <v>8.7100000000000009</v>
      </c>
      <c r="O276" s="11">
        <v>281.29000000000002</v>
      </c>
      <c r="P276" t="s">
        <v>21</v>
      </c>
      <c r="Q276" t="s">
        <v>2223</v>
      </c>
      <c r="R276" t="s">
        <v>2224</v>
      </c>
      <c r="S276" t="s">
        <v>2124</v>
      </c>
      <c r="T276" t="s">
        <v>2125</v>
      </c>
    </row>
    <row r="277" spans="3:20" x14ac:dyDescent="0.45">
      <c r="C27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77" t="s">
        <v>616</v>
      </c>
      <c r="E277" t="s">
        <v>1861</v>
      </c>
      <c r="F277" t="s">
        <v>19</v>
      </c>
      <c r="G277" t="s">
        <v>674</v>
      </c>
      <c r="H277" s="1">
        <v>45863</v>
      </c>
      <c r="I277" t="s">
        <v>675</v>
      </c>
      <c r="J277">
        <v>540</v>
      </c>
      <c r="K277" t="s">
        <v>21</v>
      </c>
      <c r="L277" s="3">
        <f>Data[[#This Row],[Fees]]/Data[[#This Row],[Converted Amount]]</f>
        <v>2.9555555555555557E-2</v>
      </c>
      <c r="M277" s="11">
        <v>540</v>
      </c>
      <c r="N277" s="11">
        <v>15.96</v>
      </c>
      <c r="O277" s="11">
        <v>524.04</v>
      </c>
      <c r="P277" t="s">
        <v>21</v>
      </c>
      <c r="Q277" t="s">
        <v>1990</v>
      </c>
      <c r="R277" t="s">
        <v>1991</v>
      </c>
      <c r="S277" t="s">
        <v>2128</v>
      </c>
      <c r="T277" t="s">
        <v>2078</v>
      </c>
    </row>
    <row r="278" spans="3:20" x14ac:dyDescent="0.45">
      <c r="C27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78" t="s">
        <v>616</v>
      </c>
      <c r="E278" t="s">
        <v>1861</v>
      </c>
      <c r="F278" t="s">
        <v>19</v>
      </c>
      <c r="G278" t="s">
        <v>676</v>
      </c>
      <c r="H278" s="1">
        <v>45863</v>
      </c>
      <c r="I278" t="s">
        <v>677</v>
      </c>
      <c r="J278">
        <v>2990</v>
      </c>
      <c r="K278" t="s">
        <v>21</v>
      </c>
      <c r="L278" s="3">
        <f>Data[[#This Row],[Fees]]/Data[[#This Row],[Converted Amount]]</f>
        <v>2.9100334448160538E-2</v>
      </c>
      <c r="M278" s="11">
        <v>2990</v>
      </c>
      <c r="N278" s="11">
        <v>87.01</v>
      </c>
      <c r="O278" s="11">
        <v>2902.99</v>
      </c>
      <c r="P278" t="s">
        <v>21</v>
      </c>
      <c r="Q278" t="s">
        <v>2269</v>
      </c>
      <c r="R278" t="s">
        <v>1987</v>
      </c>
      <c r="S278" t="s">
        <v>2131</v>
      </c>
      <c r="T278" t="s">
        <v>2132</v>
      </c>
    </row>
    <row r="279" spans="3:20" x14ac:dyDescent="0.45">
      <c r="C27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79" t="s">
        <v>616</v>
      </c>
      <c r="E279" t="s">
        <v>1861</v>
      </c>
      <c r="F279" t="s">
        <v>19</v>
      </c>
      <c r="G279" t="s">
        <v>682</v>
      </c>
      <c r="H279" s="1">
        <v>45863</v>
      </c>
      <c r="I279" t="s">
        <v>683</v>
      </c>
      <c r="J279">
        <v>66500</v>
      </c>
      <c r="K279" t="s">
        <v>21</v>
      </c>
      <c r="L279" s="3">
        <f>Data[[#This Row],[Fees]]/Data[[#This Row],[Converted Amount]]</f>
        <v>1.2030075187969925E-4</v>
      </c>
      <c r="M279" s="11">
        <v>66500</v>
      </c>
      <c r="N279" s="11">
        <v>8</v>
      </c>
      <c r="O279" s="11">
        <v>66492</v>
      </c>
      <c r="P279" t="s">
        <v>21</v>
      </c>
      <c r="Q279" t="s">
        <v>2270</v>
      </c>
      <c r="R279" t="s">
        <v>2271</v>
      </c>
    </row>
    <row r="280" spans="3:20" x14ac:dyDescent="0.45">
      <c r="C28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45863</v>
      </c>
      <c r="D280" t="s">
        <v>616</v>
      </c>
      <c r="E280" t="s">
        <v>1861</v>
      </c>
      <c r="F280" t="s">
        <v>48</v>
      </c>
      <c r="G280" t="s">
        <v>697</v>
      </c>
      <c r="H280" s="1">
        <v>45863</v>
      </c>
      <c r="I280" t="s">
        <v>698</v>
      </c>
      <c r="J280">
        <v>-0.4</v>
      </c>
      <c r="K280" t="s">
        <v>21</v>
      </c>
      <c r="L280" s="3">
        <f>Data[[#This Row],[Fees]]/Data[[#This Row],[Converted Amount]]</f>
        <v>0</v>
      </c>
      <c r="M280" s="11">
        <v>-0.4</v>
      </c>
      <c r="N280" s="11">
        <v>0</v>
      </c>
      <c r="O280" s="11">
        <v>-0.4</v>
      </c>
      <c r="P280" t="s">
        <v>21</v>
      </c>
    </row>
    <row r="281" spans="3:20" x14ac:dyDescent="0.45">
      <c r="C28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45863</v>
      </c>
      <c r="D281" t="s">
        <v>616</v>
      </c>
      <c r="E281" t="s">
        <v>1861</v>
      </c>
      <c r="F281" t="s">
        <v>48</v>
      </c>
      <c r="G281" t="s">
        <v>699</v>
      </c>
      <c r="H281" s="1">
        <v>45863</v>
      </c>
      <c r="I281" t="s">
        <v>700</v>
      </c>
      <c r="J281">
        <v>-23.38</v>
      </c>
      <c r="K281" t="s">
        <v>21</v>
      </c>
      <c r="L281" s="3">
        <f>Data[[#This Row],[Fees]]/Data[[#This Row],[Converted Amount]]</f>
        <v>0</v>
      </c>
      <c r="M281" s="11">
        <v>-23.38</v>
      </c>
      <c r="N281" s="11">
        <v>0</v>
      </c>
      <c r="O281" s="11">
        <v>-23.38</v>
      </c>
      <c r="P281" t="s">
        <v>21</v>
      </c>
    </row>
    <row r="282" spans="3:20" x14ac:dyDescent="0.45">
      <c r="C28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45863</v>
      </c>
      <c r="D282" t="s">
        <v>616</v>
      </c>
      <c r="E282" t="s">
        <v>1861</v>
      </c>
      <c r="F282" t="s">
        <v>48</v>
      </c>
      <c r="G282" t="s">
        <v>701</v>
      </c>
      <c r="H282" s="1">
        <v>45863</v>
      </c>
      <c r="I282" t="s">
        <v>700</v>
      </c>
      <c r="J282">
        <v>-332.5</v>
      </c>
      <c r="K282" t="s">
        <v>21</v>
      </c>
      <c r="L282" s="3">
        <f>Data[[#This Row],[Fees]]/Data[[#This Row],[Converted Amount]]</f>
        <v>0</v>
      </c>
      <c r="M282" s="11">
        <v>-332.5</v>
      </c>
      <c r="N282" s="11">
        <v>0</v>
      </c>
      <c r="O282" s="11">
        <v>-332.5</v>
      </c>
      <c r="P282" t="s">
        <v>21</v>
      </c>
    </row>
    <row r="283" spans="3:20" x14ac:dyDescent="0.45">
      <c r="C28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45863</v>
      </c>
      <c r="D283" t="s">
        <v>616</v>
      </c>
      <c r="E283" t="s">
        <v>1861</v>
      </c>
      <c r="F283" t="s">
        <v>48</v>
      </c>
      <c r="G283" t="s">
        <v>702</v>
      </c>
      <c r="H283" s="1">
        <v>45863</v>
      </c>
      <c r="I283" t="s">
        <v>700</v>
      </c>
      <c r="J283">
        <v>-4.1500000000000004</v>
      </c>
      <c r="K283" t="s">
        <v>21</v>
      </c>
      <c r="L283" s="3">
        <f>Data[[#This Row],[Fees]]/Data[[#This Row],[Converted Amount]]</f>
        <v>0</v>
      </c>
      <c r="M283" s="11">
        <v>-4.1500000000000004</v>
      </c>
      <c r="N283" s="11">
        <v>0</v>
      </c>
      <c r="O283" s="11">
        <v>-4.1500000000000004</v>
      </c>
      <c r="P283" t="s">
        <v>21</v>
      </c>
    </row>
    <row r="284" spans="3:20" x14ac:dyDescent="0.45">
      <c r="C28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45863</v>
      </c>
      <c r="D284" t="s">
        <v>616</v>
      </c>
      <c r="E284" t="s">
        <v>1861</v>
      </c>
      <c r="F284" t="s">
        <v>48</v>
      </c>
      <c r="G284" t="s">
        <v>703</v>
      </c>
      <c r="H284" s="1">
        <v>45864</v>
      </c>
      <c r="I284" t="s">
        <v>700</v>
      </c>
      <c r="J284">
        <v>-14.95</v>
      </c>
      <c r="K284" t="s">
        <v>21</v>
      </c>
      <c r="L284" s="3">
        <f>Data[[#This Row],[Fees]]/Data[[#This Row],[Converted Amount]]</f>
        <v>0</v>
      </c>
      <c r="M284" s="11">
        <v>-14.95</v>
      </c>
      <c r="N284" s="11">
        <v>0</v>
      </c>
      <c r="O284" s="11">
        <v>-14.95</v>
      </c>
      <c r="P284" t="s">
        <v>21</v>
      </c>
    </row>
    <row r="285" spans="3:20" x14ac:dyDescent="0.45">
      <c r="C28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85" t="s">
        <v>288</v>
      </c>
      <c r="E285" t="s">
        <v>1854</v>
      </c>
      <c r="F285" t="s">
        <v>19</v>
      </c>
      <c r="G285" t="s">
        <v>533</v>
      </c>
      <c r="H285" s="1">
        <v>45865</v>
      </c>
      <c r="I285" t="s">
        <v>534</v>
      </c>
      <c r="J285">
        <v>280</v>
      </c>
      <c r="K285" t="s">
        <v>21</v>
      </c>
      <c r="L285" s="3">
        <f>Data[[#This Row],[Fees]]/Data[[#This Row],[Converted Amount]]</f>
        <v>3.0071428571428572E-2</v>
      </c>
      <c r="M285" s="11">
        <v>280</v>
      </c>
      <c r="N285" s="11">
        <v>8.42</v>
      </c>
      <c r="O285" s="11">
        <v>271.58</v>
      </c>
      <c r="P285" t="s">
        <v>21</v>
      </c>
      <c r="Q285" t="s">
        <v>2240</v>
      </c>
      <c r="R285" t="s">
        <v>2241</v>
      </c>
      <c r="S285" t="s">
        <v>2242</v>
      </c>
      <c r="T285" t="s">
        <v>2243</v>
      </c>
    </row>
    <row r="286" spans="3:20" x14ac:dyDescent="0.45">
      <c r="C28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45865</v>
      </c>
      <c r="D286" t="s">
        <v>616</v>
      </c>
      <c r="E286" t="s">
        <v>1861</v>
      </c>
      <c r="F286" t="s">
        <v>48</v>
      </c>
      <c r="G286" t="s">
        <v>704</v>
      </c>
      <c r="H286" s="1">
        <v>45865</v>
      </c>
      <c r="I286" t="s">
        <v>705</v>
      </c>
      <c r="J286">
        <v>-1.4</v>
      </c>
      <c r="K286" t="s">
        <v>21</v>
      </c>
      <c r="L286" s="3">
        <f>Data[[#This Row],[Fees]]/Data[[#This Row],[Converted Amount]]</f>
        <v>0</v>
      </c>
      <c r="M286" s="11">
        <v>-1.4</v>
      </c>
      <c r="N286" s="11">
        <v>0</v>
      </c>
      <c r="O286" s="11">
        <v>-1.4</v>
      </c>
      <c r="P286" t="s">
        <v>21</v>
      </c>
    </row>
    <row r="287" spans="3:20" x14ac:dyDescent="0.45">
      <c r="C28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87" t="s">
        <v>288</v>
      </c>
      <c r="E287" t="s">
        <v>1854</v>
      </c>
      <c r="F287" t="s">
        <v>19</v>
      </c>
      <c r="G287" t="s">
        <v>535</v>
      </c>
      <c r="H287" s="1">
        <v>45866</v>
      </c>
      <c r="I287" t="s">
        <v>536</v>
      </c>
      <c r="J287">
        <v>460</v>
      </c>
      <c r="K287" t="s">
        <v>21</v>
      </c>
      <c r="L287" s="3">
        <f>Data[[#This Row],[Fees]]/Data[[#This Row],[Converted Amount]]</f>
        <v>2.9652173913043478E-2</v>
      </c>
      <c r="M287" s="11">
        <v>460</v>
      </c>
      <c r="N287" s="11">
        <v>13.64</v>
      </c>
      <c r="O287" s="11">
        <v>446.36</v>
      </c>
      <c r="P287" t="s">
        <v>21</v>
      </c>
      <c r="Q287" t="s">
        <v>2019</v>
      </c>
      <c r="R287" t="s">
        <v>2020</v>
      </c>
      <c r="S287" t="s">
        <v>2021</v>
      </c>
      <c r="T287" t="s">
        <v>2022</v>
      </c>
    </row>
    <row r="288" spans="3:20" x14ac:dyDescent="0.45">
      <c r="C28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88" t="s">
        <v>288</v>
      </c>
      <c r="E288" t="s">
        <v>1854</v>
      </c>
      <c r="F288" t="s">
        <v>19</v>
      </c>
      <c r="G288" t="s">
        <v>537</v>
      </c>
      <c r="H288" s="1">
        <v>45866</v>
      </c>
      <c r="I288" t="s">
        <v>538</v>
      </c>
      <c r="J288">
        <v>659</v>
      </c>
      <c r="K288" t="s">
        <v>21</v>
      </c>
      <c r="L288" s="3">
        <f>Data[[#This Row],[Fees]]/Data[[#This Row],[Converted Amount]]</f>
        <v>2.9453717754172989E-2</v>
      </c>
      <c r="M288" s="11">
        <v>659</v>
      </c>
      <c r="N288" s="11">
        <v>19.41</v>
      </c>
      <c r="O288" s="11">
        <v>639.59</v>
      </c>
      <c r="P288" t="s">
        <v>21</v>
      </c>
      <c r="Q288" t="s">
        <v>1911</v>
      </c>
      <c r="R288" t="s">
        <v>1912</v>
      </c>
      <c r="S288" t="s">
        <v>1913</v>
      </c>
      <c r="T288" t="s">
        <v>1914</v>
      </c>
    </row>
    <row r="289" spans="3:20" x14ac:dyDescent="0.45">
      <c r="C28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89" t="s">
        <v>288</v>
      </c>
      <c r="E289" t="s">
        <v>1854</v>
      </c>
      <c r="F289" t="s">
        <v>19</v>
      </c>
      <c r="G289" t="s">
        <v>539</v>
      </c>
      <c r="H289" s="1">
        <v>45866</v>
      </c>
      <c r="I289" t="s">
        <v>540</v>
      </c>
      <c r="J289">
        <v>140</v>
      </c>
      <c r="K289" t="s">
        <v>21</v>
      </c>
      <c r="L289" s="3">
        <f>Data[[#This Row],[Fees]]/Data[[#This Row],[Converted Amount]]</f>
        <v>3.1142857142857146E-2</v>
      </c>
      <c r="M289" s="11">
        <v>140</v>
      </c>
      <c r="N289" s="11">
        <v>4.3600000000000003</v>
      </c>
      <c r="O289" s="11">
        <v>135.63999999999999</v>
      </c>
      <c r="P289" t="s">
        <v>21</v>
      </c>
      <c r="Q289" t="s">
        <v>2227</v>
      </c>
      <c r="R289" t="s">
        <v>2228</v>
      </c>
      <c r="S289" t="s">
        <v>2229</v>
      </c>
      <c r="T289" t="s">
        <v>2230</v>
      </c>
    </row>
    <row r="290" spans="3:20" x14ac:dyDescent="0.45">
      <c r="C29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45866</v>
      </c>
      <c r="D290" t="s">
        <v>288</v>
      </c>
      <c r="E290" t="s">
        <v>1854</v>
      </c>
      <c r="F290" t="s">
        <v>48</v>
      </c>
      <c r="G290" t="s">
        <v>585</v>
      </c>
      <c r="H290" s="1">
        <v>45866</v>
      </c>
      <c r="I290" t="s">
        <v>586</v>
      </c>
      <c r="J290">
        <v>-2.2999999999999998</v>
      </c>
      <c r="K290" t="s">
        <v>21</v>
      </c>
      <c r="L290" s="3">
        <f>Data[[#This Row],[Fees]]/Data[[#This Row],[Converted Amount]]</f>
        <v>0</v>
      </c>
      <c r="M290" s="11">
        <v>-2.2999999999999998</v>
      </c>
      <c r="N290" s="11">
        <v>0</v>
      </c>
      <c r="O290" s="11">
        <v>-2.2999999999999998</v>
      </c>
      <c r="P290" t="s">
        <v>21</v>
      </c>
    </row>
    <row r="291" spans="3:20" x14ac:dyDescent="0.45">
      <c r="C29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45866</v>
      </c>
      <c r="D291" t="s">
        <v>288</v>
      </c>
      <c r="E291" t="s">
        <v>1854</v>
      </c>
      <c r="F291" t="s">
        <v>48</v>
      </c>
      <c r="G291" t="s">
        <v>587</v>
      </c>
      <c r="H291" s="1">
        <v>45866</v>
      </c>
      <c r="I291" t="s">
        <v>588</v>
      </c>
      <c r="J291">
        <v>-3.3</v>
      </c>
      <c r="K291" t="s">
        <v>21</v>
      </c>
      <c r="L291" s="3">
        <f>Data[[#This Row],[Fees]]/Data[[#This Row],[Converted Amount]]</f>
        <v>0</v>
      </c>
      <c r="M291" s="11">
        <v>-3.3</v>
      </c>
      <c r="N291" s="11">
        <v>0</v>
      </c>
      <c r="O291" s="11">
        <v>-3.3</v>
      </c>
      <c r="P291" t="s">
        <v>21</v>
      </c>
    </row>
    <row r="292" spans="3:20" x14ac:dyDescent="0.45">
      <c r="C29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45866</v>
      </c>
      <c r="D292" t="s">
        <v>288</v>
      </c>
      <c r="E292" t="s">
        <v>1854</v>
      </c>
      <c r="F292" t="s">
        <v>48</v>
      </c>
      <c r="G292" t="s">
        <v>589</v>
      </c>
      <c r="H292" s="1">
        <v>45866</v>
      </c>
      <c r="I292" t="s">
        <v>588</v>
      </c>
      <c r="J292">
        <v>-0.7</v>
      </c>
      <c r="K292" t="s">
        <v>21</v>
      </c>
      <c r="L292" s="3">
        <f>Data[[#This Row],[Fees]]/Data[[#This Row],[Converted Amount]]</f>
        <v>0</v>
      </c>
      <c r="M292" s="11">
        <v>-0.7</v>
      </c>
      <c r="N292" s="11">
        <v>0</v>
      </c>
      <c r="O292" s="11">
        <v>-0.7</v>
      </c>
      <c r="P292" t="s">
        <v>21</v>
      </c>
    </row>
    <row r="293" spans="3:20" x14ac:dyDescent="0.45">
      <c r="C29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93" t="s">
        <v>288</v>
      </c>
      <c r="E293" t="s">
        <v>1854</v>
      </c>
      <c r="F293" t="s">
        <v>19</v>
      </c>
      <c r="G293" t="s">
        <v>541</v>
      </c>
      <c r="H293" s="1">
        <v>45867</v>
      </c>
      <c r="I293" t="s">
        <v>542</v>
      </c>
      <c r="J293">
        <v>36600</v>
      </c>
      <c r="K293" t="s">
        <v>21</v>
      </c>
      <c r="L293" s="3">
        <f>Data[[#This Row],[Fees]]/Data[[#This Row],[Converted Amount]]</f>
        <v>3.4008196721311473E-2</v>
      </c>
      <c r="M293" s="11">
        <v>36600</v>
      </c>
      <c r="N293" s="11">
        <v>1244.7</v>
      </c>
      <c r="O293" s="11">
        <v>35355.300000000003</v>
      </c>
      <c r="P293" t="s">
        <v>21</v>
      </c>
      <c r="Q293" t="s">
        <v>2272</v>
      </c>
      <c r="R293" t="s">
        <v>2273</v>
      </c>
      <c r="S293" t="s">
        <v>2274</v>
      </c>
      <c r="T293" t="s">
        <v>2275</v>
      </c>
    </row>
    <row r="294" spans="3:20" x14ac:dyDescent="0.45">
      <c r="C29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94" t="s">
        <v>288</v>
      </c>
      <c r="E294" t="s">
        <v>1854</v>
      </c>
      <c r="F294" t="s">
        <v>19</v>
      </c>
      <c r="G294" t="s">
        <v>543</v>
      </c>
      <c r="H294" s="1">
        <v>45867</v>
      </c>
      <c r="I294" t="s">
        <v>544</v>
      </c>
      <c r="J294">
        <v>36900</v>
      </c>
      <c r="K294" t="s">
        <v>21</v>
      </c>
      <c r="L294" s="3">
        <f>Data[[#This Row],[Fees]]/Data[[#This Row],[Converted Amount]]</f>
        <v>3.4008130081300818E-2</v>
      </c>
      <c r="M294" s="11">
        <v>36900</v>
      </c>
      <c r="N294" s="11">
        <v>1254.9000000000001</v>
      </c>
      <c r="O294" s="11">
        <v>35645.1</v>
      </c>
      <c r="P294" t="s">
        <v>21</v>
      </c>
      <c r="Q294" t="s">
        <v>2276</v>
      </c>
      <c r="R294" t="s">
        <v>2277</v>
      </c>
      <c r="S294" t="s">
        <v>2278</v>
      </c>
      <c r="T294" t="s">
        <v>2279</v>
      </c>
    </row>
    <row r="295" spans="3:20" x14ac:dyDescent="0.45">
      <c r="C29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95" t="s">
        <v>288</v>
      </c>
      <c r="E295" t="s">
        <v>1854</v>
      </c>
      <c r="F295" t="s">
        <v>19</v>
      </c>
      <c r="G295" t="s">
        <v>545</v>
      </c>
      <c r="H295" s="1">
        <v>45867</v>
      </c>
      <c r="I295" t="s">
        <v>546</v>
      </c>
      <c r="J295">
        <v>20000</v>
      </c>
      <c r="K295" t="s">
        <v>21</v>
      </c>
      <c r="L295" s="3">
        <f>Data[[#This Row],[Fees]]/Data[[#This Row],[Converted Amount]]</f>
        <v>3.4014999999999997E-2</v>
      </c>
      <c r="M295" s="11">
        <v>20000</v>
      </c>
      <c r="N295" s="11">
        <v>680.3</v>
      </c>
      <c r="O295" s="11">
        <v>19319.7</v>
      </c>
      <c r="P295" t="s">
        <v>21</v>
      </c>
      <c r="Q295" t="s">
        <v>2276</v>
      </c>
      <c r="R295" t="s">
        <v>2277</v>
      </c>
      <c r="S295" t="s">
        <v>2278</v>
      </c>
      <c r="T295" t="s">
        <v>2279</v>
      </c>
    </row>
    <row r="296" spans="3:20" x14ac:dyDescent="0.45">
      <c r="C29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96" t="s">
        <v>288</v>
      </c>
      <c r="E296" t="s">
        <v>1854</v>
      </c>
      <c r="F296" t="s">
        <v>19</v>
      </c>
      <c r="G296" t="s">
        <v>547</v>
      </c>
      <c r="H296" s="1">
        <v>45867</v>
      </c>
      <c r="I296" s="4" t="s">
        <v>548</v>
      </c>
      <c r="J296">
        <v>75</v>
      </c>
      <c r="K296" t="s">
        <v>21</v>
      </c>
      <c r="L296" s="3">
        <f>Data[[#This Row],[Fees]]/Data[[#This Row],[Converted Amount]]</f>
        <v>3.3066666666666668E-2</v>
      </c>
      <c r="M296" s="11">
        <v>75</v>
      </c>
      <c r="N296" s="11">
        <v>2.48</v>
      </c>
      <c r="O296" s="11">
        <v>72.52</v>
      </c>
      <c r="P296" t="s">
        <v>21</v>
      </c>
      <c r="Q296" t="s">
        <v>2280</v>
      </c>
      <c r="R296" t="s">
        <v>2281</v>
      </c>
      <c r="S296" t="s">
        <v>2282</v>
      </c>
      <c r="T296" t="s">
        <v>2113</v>
      </c>
    </row>
    <row r="297" spans="3:20" x14ac:dyDescent="0.45">
      <c r="C29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97" t="s">
        <v>288</v>
      </c>
      <c r="E297" t="s">
        <v>1854</v>
      </c>
      <c r="F297" t="s">
        <v>19</v>
      </c>
      <c r="G297" t="s">
        <v>549</v>
      </c>
      <c r="H297" s="1">
        <v>45867</v>
      </c>
      <c r="I297" t="s">
        <v>550</v>
      </c>
      <c r="J297">
        <v>11830</v>
      </c>
      <c r="K297" t="s">
        <v>21</v>
      </c>
      <c r="L297" s="3">
        <f>Data[[#This Row],[Fees]]/Data[[#This Row],[Converted Amount]]</f>
        <v>2.9025359256128487E-2</v>
      </c>
      <c r="M297" s="11">
        <v>11830</v>
      </c>
      <c r="N297" s="11">
        <v>343.37</v>
      </c>
      <c r="O297" s="11">
        <v>11486.63</v>
      </c>
      <c r="P297" t="s">
        <v>21</v>
      </c>
      <c r="Q297" t="s">
        <v>2283</v>
      </c>
      <c r="R297" t="s">
        <v>2284</v>
      </c>
      <c r="S297" t="s">
        <v>2285</v>
      </c>
      <c r="T297" t="s">
        <v>2286</v>
      </c>
    </row>
    <row r="298" spans="3:20" x14ac:dyDescent="0.45">
      <c r="C29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98" t="s">
        <v>288</v>
      </c>
      <c r="E298" t="s">
        <v>1854</v>
      </c>
      <c r="F298" t="s">
        <v>19</v>
      </c>
      <c r="G298" t="s">
        <v>551</v>
      </c>
      <c r="H298" s="1">
        <v>45867</v>
      </c>
      <c r="I298" t="s">
        <v>552</v>
      </c>
      <c r="J298">
        <v>1250</v>
      </c>
      <c r="K298" t="s">
        <v>21</v>
      </c>
      <c r="L298" s="3">
        <f>Data[[#This Row],[Fees]]/Data[[#This Row],[Converted Amount]]</f>
        <v>2.9239999999999999E-2</v>
      </c>
      <c r="M298" s="11">
        <v>1250</v>
      </c>
      <c r="N298" s="11">
        <v>36.549999999999997</v>
      </c>
      <c r="O298" s="11">
        <v>1213.45</v>
      </c>
      <c r="P298" t="s">
        <v>21</v>
      </c>
      <c r="Q298" t="s">
        <v>2287</v>
      </c>
      <c r="R298" t="s">
        <v>2288</v>
      </c>
      <c r="S298" t="s">
        <v>2289</v>
      </c>
      <c r="T298" t="s">
        <v>2290</v>
      </c>
    </row>
    <row r="299" spans="3:20" x14ac:dyDescent="0.45">
      <c r="C29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299" t="s">
        <v>288</v>
      </c>
      <c r="E299" t="s">
        <v>1854</v>
      </c>
      <c r="F299" t="s">
        <v>19</v>
      </c>
      <c r="G299" t="s">
        <v>553</v>
      </c>
      <c r="H299" s="1">
        <v>45867</v>
      </c>
      <c r="I299" t="s">
        <v>554</v>
      </c>
      <c r="J299">
        <v>400</v>
      </c>
      <c r="K299" t="s">
        <v>21</v>
      </c>
      <c r="L299" s="3">
        <f>Data[[#This Row],[Fees]]/Data[[#This Row],[Converted Amount]]</f>
        <v>2.9750000000000002E-2</v>
      </c>
      <c r="M299" s="11">
        <v>400</v>
      </c>
      <c r="N299" s="11">
        <v>11.9</v>
      </c>
      <c r="O299" s="11">
        <v>388.1</v>
      </c>
      <c r="P299" t="s">
        <v>21</v>
      </c>
      <c r="Q299" t="s">
        <v>2015</v>
      </c>
      <c r="R299" t="s">
        <v>2016</v>
      </c>
      <c r="S299" t="s">
        <v>2017</v>
      </c>
      <c r="T299" t="s">
        <v>2018</v>
      </c>
    </row>
    <row r="300" spans="3:20" x14ac:dyDescent="0.45">
      <c r="C30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00" t="s">
        <v>288</v>
      </c>
      <c r="E300" t="s">
        <v>1854</v>
      </c>
      <c r="F300" t="s">
        <v>19</v>
      </c>
      <c r="G300" t="s">
        <v>42</v>
      </c>
      <c r="H300" s="1">
        <v>45867</v>
      </c>
      <c r="I300" t="s">
        <v>43</v>
      </c>
      <c r="J300">
        <v>635</v>
      </c>
      <c r="K300" t="s">
        <v>21</v>
      </c>
      <c r="L300" s="3">
        <f>Data[[#This Row],[Fees]]/Data[[#This Row],[Converted Amount]]</f>
        <v>2.948031496062992E-2</v>
      </c>
      <c r="M300" s="11">
        <v>635</v>
      </c>
      <c r="N300" s="11">
        <v>18.72</v>
      </c>
      <c r="O300" s="11">
        <v>616.28</v>
      </c>
      <c r="P300" t="s">
        <v>21</v>
      </c>
      <c r="Q300" t="s">
        <v>2291</v>
      </c>
      <c r="R300" t="s">
        <v>2292</v>
      </c>
      <c r="S300" t="s">
        <v>2293</v>
      </c>
      <c r="T300" t="s">
        <v>2294</v>
      </c>
    </row>
    <row r="301" spans="3:20" x14ac:dyDescent="0.45">
      <c r="C30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01" t="s">
        <v>288</v>
      </c>
      <c r="E301" t="s">
        <v>1854</v>
      </c>
      <c r="F301" t="s">
        <v>19</v>
      </c>
      <c r="G301" t="s">
        <v>555</v>
      </c>
      <c r="H301" s="1">
        <v>45867</v>
      </c>
      <c r="I301" t="s">
        <v>556</v>
      </c>
      <c r="J301">
        <v>14000</v>
      </c>
      <c r="K301" t="s">
        <v>21</v>
      </c>
      <c r="L301" s="3">
        <f>Data[[#This Row],[Fees]]/Data[[#This Row],[Converted Amount]]</f>
        <v>2.9021428571428573E-2</v>
      </c>
      <c r="M301" s="11">
        <v>14000</v>
      </c>
      <c r="N301" s="11">
        <v>406.3</v>
      </c>
      <c r="O301" s="11">
        <v>13593.7</v>
      </c>
      <c r="P301" t="s">
        <v>21</v>
      </c>
      <c r="Q301" t="s">
        <v>2254</v>
      </c>
      <c r="R301" t="s">
        <v>1976</v>
      </c>
      <c r="S301" t="s">
        <v>1977</v>
      </c>
      <c r="T301" t="s">
        <v>2295</v>
      </c>
    </row>
    <row r="302" spans="3:20" x14ac:dyDescent="0.45">
      <c r="C30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02" t="s">
        <v>288</v>
      </c>
      <c r="E302" t="s">
        <v>1854</v>
      </c>
      <c r="F302" t="s">
        <v>19</v>
      </c>
      <c r="G302" t="s">
        <v>557</v>
      </c>
      <c r="H302" s="1">
        <v>45867</v>
      </c>
      <c r="I302" t="s">
        <v>558</v>
      </c>
      <c r="J302">
        <v>1495</v>
      </c>
      <c r="K302" t="s">
        <v>21</v>
      </c>
      <c r="L302" s="3">
        <f>Data[[#This Row],[Fees]]/Data[[#This Row],[Converted Amount]]</f>
        <v>3.4200668896321069E-2</v>
      </c>
      <c r="M302" s="11">
        <v>1495</v>
      </c>
      <c r="N302" s="11">
        <v>51.13</v>
      </c>
      <c r="O302" s="11">
        <v>1443.87</v>
      </c>
      <c r="P302" t="s">
        <v>21</v>
      </c>
      <c r="Q302" t="s">
        <v>2296</v>
      </c>
      <c r="R302" t="s">
        <v>2042</v>
      </c>
      <c r="S302" t="s">
        <v>2043</v>
      </c>
      <c r="T302" t="s">
        <v>2044</v>
      </c>
    </row>
    <row r="303" spans="3:20" x14ac:dyDescent="0.45">
      <c r="C30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03" t="s">
        <v>288</v>
      </c>
      <c r="E303" t="s">
        <v>1854</v>
      </c>
      <c r="F303" t="s">
        <v>19</v>
      </c>
      <c r="G303" t="s">
        <v>559</v>
      </c>
      <c r="H303" s="1">
        <v>45867</v>
      </c>
      <c r="I303" t="s">
        <v>560</v>
      </c>
      <c r="J303">
        <v>300</v>
      </c>
      <c r="K303" t="s">
        <v>21</v>
      </c>
      <c r="L303" s="3">
        <f>Data[[#This Row],[Fees]]/Data[[#This Row],[Converted Amount]]</f>
        <v>0.03</v>
      </c>
      <c r="M303" s="11">
        <v>300</v>
      </c>
      <c r="N303" s="11">
        <v>9</v>
      </c>
      <c r="O303" s="11">
        <v>291</v>
      </c>
      <c r="P303" t="s">
        <v>21</v>
      </c>
      <c r="Q303" t="s">
        <v>2297</v>
      </c>
      <c r="R303" t="s">
        <v>2298</v>
      </c>
      <c r="S303" t="s">
        <v>1965</v>
      </c>
      <c r="T303" t="s">
        <v>2299</v>
      </c>
    </row>
    <row r="304" spans="3:20" x14ac:dyDescent="0.45">
      <c r="C30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04" t="s">
        <v>288</v>
      </c>
      <c r="E304" t="s">
        <v>1854</v>
      </c>
      <c r="F304" t="s">
        <v>19</v>
      </c>
      <c r="G304" t="s">
        <v>561</v>
      </c>
      <c r="H304" s="1">
        <v>45867</v>
      </c>
      <c r="I304" t="s">
        <v>562</v>
      </c>
      <c r="J304">
        <v>14600</v>
      </c>
      <c r="K304" t="s">
        <v>21</v>
      </c>
      <c r="L304" s="3">
        <f>Data[[#This Row],[Fees]]/Data[[#This Row],[Converted Amount]]</f>
        <v>4.4020547945205483E-2</v>
      </c>
      <c r="M304" s="11">
        <v>14600</v>
      </c>
      <c r="N304" s="11">
        <v>642.70000000000005</v>
      </c>
      <c r="O304" s="11">
        <v>13957.3</v>
      </c>
      <c r="P304" t="s">
        <v>21</v>
      </c>
      <c r="Q304" t="s">
        <v>2300</v>
      </c>
      <c r="R304" t="s">
        <v>2301</v>
      </c>
      <c r="S304" t="s">
        <v>2302</v>
      </c>
      <c r="T304" t="s">
        <v>2303</v>
      </c>
    </row>
    <row r="305" spans="3:20" x14ac:dyDescent="0.45">
      <c r="C30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45867</v>
      </c>
      <c r="D305" t="s">
        <v>288</v>
      </c>
      <c r="E305" t="s">
        <v>1854</v>
      </c>
      <c r="F305" t="s">
        <v>48</v>
      </c>
      <c r="G305" t="s">
        <v>590</v>
      </c>
      <c r="H305" s="1">
        <v>45867</v>
      </c>
      <c r="I305" t="s">
        <v>591</v>
      </c>
      <c r="J305">
        <v>-183</v>
      </c>
      <c r="K305" t="s">
        <v>21</v>
      </c>
      <c r="L305" s="3">
        <f>Data[[#This Row],[Fees]]/Data[[#This Row],[Converted Amount]]</f>
        <v>0</v>
      </c>
      <c r="M305" s="11">
        <v>-183</v>
      </c>
      <c r="N305" s="11">
        <v>0</v>
      </c>
      <c r="O305" s="11">
        <v>-183</v>
      </c>
      <c r="P305" t="s">
        <v>21</v>
      </c>
    </row>
    <row r="306" spans="3:20" x14ac:dyDescent="0.45">
      <c r="C30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45867</v>
      </c>
      <c r="D306" t="s">
        <v>288</v>
      </c>
      <c r="E306" t="s">
        <v>1854</v>
      </c>
      <c r="F306" t="s">
        <v>48</v>
      </c>
      <c r="G306" t="s">
        <v>592</v>
      </c>
      <c r="H306" s="1">
        <v>45867</v>
      </c>
      <c r="I306" t="s">
        <v>593</v>
      </c>
      <c r="J306">
        <v>-284.5</v>
      </c>
      <c r="K306" t="s">
        <v>21</v>
      </c>
      <c r="L306" s="3">
        <f>Data[[#This Row],[Fees]]/Data[[#This Row],[Converted Amount]]</f>
        <v>0</v>
      </c>
      <c r="M306" s="11">
        <v>-284.5</v>
      </c>
      <c r="N306" s="11">
        <v>0</v>
      </c>
      <c r="O306" s="11">
        <v>-284.5</v>
      </c>
      <c r="P306" t="s">
        <v>21</v>
      </c>
    </row>
    <row r="307" spans="3:20" x14ac:dyDescent="0.45">
      <c r="C30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45867</v>
      </c>
      <c r="D307" t="s">
        <v>288</v>
      </c>
      <c r="E307" t="s">
        <v>1854</v>
      </c>
      <c r="F307" t="s">
        <v>48</v>
      </c>
      <c r="G307" t="s">
        <v>594</v>
      </c>
      <c r="H307" s="1">
        <v>45867</v>
      </c>
      <c r="I307" t="s">
        <v>593</v>
      </c>
      <c r="J307">
        <v>-59.53</v>
      </c>
      <c r="K307" t="s">
        <v>21</v>
      </c>
      <c r="L307" s="3">
        <f>Data[[#This Row],[Fees]]/Data[[#This Row],[Converted Amount]]</f>
        <v>0</v>
      </c>
      <c r="M307" s="11">
        <v>-59.53</v>
      </c>
      <c r="N307" s="11">
        <v>0</v>
      </c>
      <c r="O307" s="11">
        <v>-59.53</v>
      </c>
      <c r="P307" t="s">
        <v>21</v>
      </c>
    </row>
    <row r="308" spans="3:20" x14ac:dyDescent="0.45">
      <c r="C30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45867</v>
      </c>
      <c r="D308" t="s">
        <v>288</v>
      </c>
      <c r="E308" t="s">
        <v>1854</v>
      </c>
      <c r="F308" t="s">
        <v>48</v>
      </c>
      <c r="G308" t="s">
        <v>595</v>
      </c>
      <c r="H308" s="1">
        <v>45867</v>
      </c>
      <c r="I308" t="s">
        <v>593</v>
      </c>
      <c r="J308">
        <v>-6.25</v>
      </c>
      <c r="K308" t="s">
        <v>21</v>
      </c>
      <c r="L308" s="3">
        <f>Data[[#This Row],[Fees]]/Data[[#This Row],[Converted Amount]]</f>
        <v>0</v>
      </c>
      <c r="M308" s="11">
        <v>-6.25</v>
      </c>
      <c r="N308" s="11">
        <v>0</v>
      </c>
      <c r="O308" s="11">
        <v>-6.25</v>
      </c>
      <c r="P308" t="s">
        <v>21</v>
      </c>
    </row>
    <row r="309" spans="3:20" x14ac:dyDescent="0.45">
      <c r="C30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45867</v>
      </c>
      <c r="D309" t="s">
        <v>288</v>
      </c>
      <c r="E309" t="s">
        <v>1854</v>
      </c>
      <c r="F309" t="s">
        <v>48</v>
      </c>
      <c r="G309" t="s">
        <v>596</v>
      </c>
      <c r="H309" s="1">
        <v>45867</v>
      </c>
      <c r="I309" t="s">
        <v>593</v>
      </c>
      <c r="J309">
        <v>-75.180000000000007</v>
      </c>
      <c r="K309" t="s">
        <v>21</v>
      </c>
      <c r="L309" s="3">
        <f>Data[[#This Row],[Fees]]/Data[[#This Row],[Converted Amount]]</f>
        <v>0</v>
      </c>
      <c r="M309" s="11">
        <v>-75.180000000000007</v>
      </c>
      <c r="N309" s="11">
        <v>0</v>
      </c>
      <c r="O309" s="11">
        <v>-75.180000000000007</v>
      </c>
      <c r="P309" t="s">
        <v>21</v>
      </c>
    </row>
    <row r="310" spans="3:20" x14ac:dyDescent="0.45">
      <c r="C31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10" t="s">
        <v>288</v>
      </c>
      <c r="E310" t="s">
        <v>1854</v>
      </c>
      <c r="F310" t="s">
        <v>19</v>
      </c>
      <c r="G310" t="s">
        <v>563</v>
      </c>
      <c r="H310" s="1">
        <v>45868</v>
      </c>
      <c r="I310" t="s">
        <v>564</v>
      </c>
      <c r="J310">
        <v>32300</v>
      </c>
      <c r="K310" t="s">
        <v>21</v>
      </c>
      <c r="L310" s="3">
        <f>Data[[#This Row],[Fees]]/Data[[#This Row],[Converted Amount]]</f>
        <v>3.4009287925696595E-2</v>
      </c>
      <c r="M310" s="11">
        <v>32300</v>
      </c>
      <c r="N310" s="11">
        <v>1098.5</v>
      </c>
      <c r="O310" s="11">
        <v>31201.5</v>
      </c>
      <c r="P310" t="s">
        <v>21</v>
      </c>
      <c r="Q310" t="s">
        <v>2304</v>
      </c>
      <c r="R310" t="s">
        <v>2305</v>
      </c>
      <c r="S310" t="s">
        <v>2306</v>
      </c>
      <c r="T310" t="s">
        <v>2307</v>
      </c>
    </row>
    <row r="311" spans="3:20" x14ac:dyDescent="0.45">
      <c r="C31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11" t="s">
        <v>288</v>
      </c>
      <c r="E311" t="s">
        <v>1854</v>
      </c>
      <c r="F311" t="s">
        <v>19</v>
      </c>
      <c r="G311" t="s">
        <v>565</v>
      </c>
      <c r="H311" s="1">
        <v>45868</v>
      </c>
      <c r="I311" t="s">
        <v>566</v>
      </c>
      <c r="J311">
        <v>3000</v>
      </c>
      <c r="K311" t="s">
        <v>21</v>
      </c>
      <c r="L311" s="3">
        <f>Data[[#This Row],[Fees]]/Data[[#This Row],[Converted Amount]]</f>
        <v>2.9099999999999997E-2</v>
      </c>
      <c r="M311" s="11">
        <v>3000</v>
      </c>
      <c r="N311" s="11">
        <v>87.3</v>
      </c>
      <c r="O311" s="11">
        <v>2912.7</v>
      </c>
      <c r="P311" t="s">
        <v>21</v>
      </c>
      <c r="Q311" t="s">
        <v>2254</v>
      </c>
      <c r="R311" t="s">
        <v>1976</v>
      </c>
      <c r="S311" t="s">
        <v>1977</v>
      </c>
      <c r="T311" t="s">
        <v>2295</v>
      </c>
    </row>
    <row r="312" spans="3:20" x14ac:dyDescent="0.45">
      <c r="C31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45867</v>
      </c>
      <c r="D312" t="s">
        <v>288</v>
      </c>
      <c r="E312" t="s">
        <v>1854</v>
      </c>
      <c r="F312" t="s">
        <v>48</v>
      </c>
      <c r="G312" t="s">
        <v>597</v>
      </c>
      <c r="H312" s="1">
        <v>45868</v>
      </c>
      <c r="I312" t="s">
        <v>593</v>
      </c>
      <c r="J312">
        <v>-7.48</v>
      </c>
      <c r="K312" t="s">
        <v>21</v>
      </c>
      <c r="L312" s="3">
        <f>Data[[#This Row],[Fees]]/Data[[#This Row],[Converted Amount]]</f>
        <v>0</v>
      </c>
      <c r="M312" s="11">
        <v>-7.48</v>
      </c>
      <c r="N312" s="11">
        <v>0</v>
      </c>
      <c r="O312" s="11">
        <v>-7.48</v>
      </c>
      <c r="P312" t="s">
        <v>21</v>
      </c>
    </row>
    <row r="313" spans="3:20" x14ac:dyDescent="0.45">
      <c r="C31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45867</v>
      </c>
      <c r="D313" t="s">
        <v>288</v>
      </c>
      <c r="E313" t="s">
        <v>1854</v>
      </c>
      <c r="F313" t="s">
        <v>48</v>
      </c>
      <c r="G313" t="s">
        <v>598</v>
      </c>
      <c r="H313" s="1">
        <v>45868</v>
      </c>
      <c r="I313" t="s">
        <v>593</v>
      </c>
      <c r="J313">
        <v>-74.5</v>
      </c>
      <c r="K313" t="s">
        <v>21</v>
      </c>
      <c r="L313" s="3">
        <f>Data[[#This Row],[Fees]]/Data[[#This Row],[Converted Amount]]</f>
        <v>0</v>
      </c>
      <c r="M313" s="11">
        <v>-74.5</v>
      </c>
      <c r="N313" s="11">
        <v>0</v>
      </c>
      <c r="O313" s="11">
        <v>-74.5</v>
      </c>
      <c r="P313" t="s">
        <v>21</v>
      </c>
    </row>
    <row r="314" spans="3:20" x14ac:dyDescent="0.45">
      <c r="C31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45868</v>
      </c>
      <c r="D314" t="s">
        <v>288</v>
      </c>
      <c r="E314" t="s">
        <v>1854</v>
      </c>
      <c r="F314" t="s">
        <v>48</v>
      </c>
      <c r="G314" t="s">
        <v>599</v>
      </c>
      <c r="H314" s="1">
        <v>45868</v>
      </c>
      <c r="I314" t="s">
        <v>600</v>
      </c>
      <c r="J314">
        <v>-161.5</v>
      </c>
      <c r="K314" t="s">
        <v>21</v>
      </c>
      <c r="L314" s="3">
        <f>Data[[#This Row],[Fees]]/Data[[#This Row],[Converted Amount]]</f>
        <v>0</v>
      </c>
      <c r="M314" s="11">
        <v>-161.5</v>
      </c>
      <c r="N314" s="11">
        <v>0</v>
      </c>
      <c r="O314" s="11">
        <v>-161.5</v>
      </c>
      <c r="P314" t="s">
        <v>21</v>
      </c>
    </row>
    <row r="315" spans="3:20" x14ac:dyDescent="0.45">
      <c r="C31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45868</v>
      </c>
      <c r="D315" t="s">
        <v>288</v>
      </c>
      <c r="E315" t="s">
        <v>1854</v>
      </c>
      <c r="F315" t="s">
        <v>48</v>
      </c>
      <c r="G315" t="s">
        <v>601</v>
      </c>
      <c r="H315" s="1">
        <v>45868</v>
      </c>
      <c r="I315" t="s">
        <v>602</v>
      </c>
      <c r="J315">
        <v>-15</v>
      </c>
      <c r="K315" t="s">
        <v>21</v>
      </c>
      <c r="L315" s="3">
        <f>Data[[#This Row],[Fees]]/Data[[#This Row],[Converted Amount]]</f>
        <v>0</v>
      </c>
      <c r="M315" s="11">
        <v>-15</v>
      </c>
      <c r="N315" s="11">
        <v>0</v>
      </c>
      <c r="O315" s="11">
        <v>-15</v>
      </c>
      <c r="P315" t="s">
        <v>21</v>
      </c>
    </row>
    <row r="316" spans="3:20" x14ac:dyDescent="0.45">
      <c r="C31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16" t="s">
        <v>288</v>
      </c>
      <c r="E316" t="s">
        <v>1854</v>
      </c>
      <c r="F316" t="s">
        <v>19</v>
      </c>
      <c r="G316" t="s">
        <v>567</v>
      </c>
      <c r="H316" s="1">
        <v>45869</v>
      </c>
      <c r="I316" t="s">
        <v>568</v>
      </c>
      <c r="J316">
        <v>550</v>
      </c>
      <c r="K316" t="s">
        <v>21</v>
      </c>
      <c r="L316" s="3">
        <f>Data[[#This Row],[Fees]]/Data[[#This Row],[Converted Amount]]</f>
        <v>2.9545454545454545E-2</v>
      </c>
      <c r="M316" s="11">
        <v>550</v>
      </c>
      <c r="N316" s="11">
        <v>16.25</v>
      </c>
      <c r="O316" s="11">
        <v>533.75</v>
      </c>
      <c r="P316" t="s">
        <v>21</v>
      </c>
      <c r="Q316" t="s">
        <v>1887</v>
      </c>
      <c r="R316" t="s">
        <v>1888</v>
      </c>
      <c r="S316" t="s">
        <v>1889</v>
      </c>
      <c r="T316" t="s">
        <v>1890</v>
      </c>
    </row>
    <row r="317" spans="3:20" x14ac:dyDescent="0.45">
      <c r="C31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17" t="s">
        <v>288</v>
      </c>
      <c r="E317" t="s">
        <v>1854</v>
      </c>
      <c r="F317" t="s">
        <v>19</v>
      </c>
      <c r="G317" t="s">
        <v>569</v>
      </c>
      <c r="H317" s="1">
        <v>45869</v>
      </c>
      <c r="I317" t="s">
        <v>570</v>
      </c>
      <c r="J317">
        <v>11550</v>
      </c>
      <c r="K317" t="s">
        <v>21</v>
      </c>
      <c r="L317" s="3">
        <f>Data[[#This Row],[Fees]]/Data[[#This Row],[Converted Amount]]</f>
        <v>3.4025974025974029E-2</v>
      </c>
      <c r="M317" s="11">
        <v>11550</v>
      </c>
      <c r="N317" s="11">
        <v>393</v>
      </c>
      <c r="O317" s="11">
        <v>11157</v>
      </c>
      <c r="P317" t="s">
        <v>21</v>
      </c>
      <c r="Q317" t="s">
        <v>2248</v>
      </c>
      <c r="R317" t="s">
        <v>2249</v>
      </c>
      <c r="S317" t="s">
        <v>2308</v>
      </c>
      <c r="T317" t="s">
        <v>2309</v>
      </c>
    </row>
    <row r="318" spans="3:20" x14ac:dyDescent="0.45">
      <c r="C31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18" t="s">
        <v>288</v>
      </c>
      <c r="E318" t="s">
        <v>1854</v>
      </c>
      <c r="F318" t="s">
        <v>19</v>
      </c>
      <c r="G318" t="s">
        <v>571</v>
      </c>
      <c r="H318" s="1">
        <v>45869</v>
      </c>
      <c r="I318" t="s">
        <v>572</v>
      </c>
      <c r="J318">
        <v>58000</v>
      </c>
      <c r="K318" t="s">
        <v>21</v>
      </c>
      <c r="L318" s="3">
        <f>Data[[#This Row],[Fees]]/Data[[#This Row],[Converted Amount]]</f>
        <v>3.4005172413793104E-2</v>
      </c>
      <c r="M318" s="11">
        <v>58000</v>
      </c>
      <c r="N318" s="11">
        <v>1972.3</v>
      </c>
      <c r="O318" s="11">
        <v>56027.7</v>
      </c>
      <c r="P318" t="s">
        <v>21</v>
      </c>
      <c r="Q318" t="s">
        <v>2310</v>
      </c>
      <c r="R318" t="s">
        <v>2311</v>
      </c>
      <c r="S318" t="s">
        <v>2312</v>
      </c>
      <c r="T318" t="s">
        <v>2313</v>
      </c>
    </row>
    <row r="319" spans="3:20" x14ac:dyDescent="0.45">
      <c r="C31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19" t="s">
        <v>288</v>
      </c>
      <c r="E319" t="s">
        <v>1854</v>
      </c>
      <c r="F319" t="s">
        <v>19</v>
      </c>
      <c r="G319" t="s">
        <v>573</v>
      </c>
      <c r="H319" s="1">
        <v>45869</v>
      </c>
      <c r="I319" t="s">
        <v>574</v>
      </c>
      <c r="J319">
        <v>13250</v>
      </c>
      <c r="K319" t="s">
        <v>21</v>
      </c>
      <c r="L319" s="3">
        <f>Data[[#This Row],[Fees]]/Data[[#This Row],[Converted Amount]]</f>
        <v>2.9022641509433962E-2</v>
      </c>
      <c r="M319" s="11">
        <v>13250</v>
      </c>
      <c r="N319" s="11">
        <v>384.55</v>
      </c>
      <c r="O319" s="11">
        <v>12865.45</v>
      </c>
      <c r="P319" t="s">
        <v>21</v>
      </c>
      <c r="Q319" t="s">
        <v>2314</v>
      </c>
      <c r="R319" t="s">
        <v>2315</v>
      </c>
      <c r="S319" t="s">
        <v>2316</v>
      </c>
      <c r="T319" t="s">
        <v>2317</v>
      </c>
    </row>
    <row r="320" spans="3:20" x14ac:dyDescent="0.45">
      <c r="C32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45869</v>
      </c>
      <c r="D320" t="s">
        <v>288</v>
      </c>
      <c r="E320" t="s">
        <v>1854</v>
      </c>
      <c r="F320" t="s">
        <v>48</v>
      </c>
      <c r="G320" t="s">
        <v>603</v>
      </c>
      <c r="H320" s="1">
        <v>45869</v>
      </c>
      <c r="I320" t="s">
        <v>604</v>
      </c>
      <c r="J320">
        <v>-60.5</v>
      </c>
      <c r="K320" t="s">
        <v>21</v>
      </c>
      <c r="L320" s="3">
        <f>Data[[#This Row],[Fees]]/Data[[#This Row],[Converted Amount]]</f>
        <v>0</v>
      </c>
      <c r="M320" s="11">
        <v>-60.5</v>
      </c>
      <c r="N320" s="11">
        <v>0</v>
      </c>
      <c r="O320" s="11">
        <v>-60.5</v>
      </c>
      <c r="P320" t="s">
        <v>21</v>
      </c>
    </row>
    <row r="321" spans="3:20" x14ac:dyDescent="0.45">
      <c r="C32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45869</v>
      </c>
      <c r="D321" t="s">
        <v>288</v>
      </c>
      <c r="E321" t="s">
        <v>1854</v>
      </c>
      <c r="F321" t="s">
        <v>48</v>
      </c>
      <c r="G321" t="s">
        <v>605</v>
      </c>
      <c r="H321" s="1">
        <v>45869</v>
      </c>
      <c r="I321" t="s">
        <v>606</v>
      </c>
      <c r="J321">
        <v>-290</v>
      </c>
      <c r="K321" t="s">
        <v>21</v>
      </c>
      <c r="L321" s="3">
        <f>Data[[#This Row],[Fees]]/Data[[#This Row],[Converted Amount]]</f>
        <v>0</v>
      </c>
      <c r="M321" s="11">
        <v>-290</v>
      </c>
      <c r="N321" s="11">
        <v>0</v>
      </c>
      <c r="O321" s="11">
        <v>-290</v>
      </c>
      <c r="P321" t="s">
        <v>21</v>
      </c>
    </row>
    <row r="322" spans="3:20" x14ac:dyDescent="0.45">
      <c r="C32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45869</v>
      </c>
      <c r="D322" t="s">
        <v>288</v>
      </c>
      <c r="E322" t="s">
        <v>1854</v>
      </c>
      <c r="F322" t="s">
        <v>48</v>
      </c>
      <c r="G322" t="s">
        <v>607</v>
      </c>
      <c r="H322" s="1">
        <v>45869</v>
      </c>
      <c r="I322" t="s">
        <v>606</v>
      </c>
      <c r="J322">
        <v>-66.25</v>
      </c>
      <c r="K322" t="s">
        <v>21</v>
      </c>
      <c r="L322" s="3">
        <f>Data[[#This Row],[Fees]]/Data[[#This Row],[Converted Amount]]</f>
        <v>0</v>
      </c>
      <c r="M322" s="11">
        <v>-66.25</v>
      </c>
      <c r="N322" s="11">
        <v>0</v>
      </c>
      <c r="O322" s="11">
        <v>-66.25</v>
      </c>
      <c r="P322" t="s">
        <v>21</v>
      </c>
    </row>
    <row r="323" spans="3:20" x14ac:dyDescent="0.45">
      <c r="C32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23" t="s">
        <v>288</v>
      </c>
      <c r="E323" t="s">
        <v>1854</v>
      </c>
      <c r="F323" t="s">
        <v>19</v>
      </c>
      <c r="G323" t="s">
        <v>575</v>
      </c>
      <c r="H323" s="1">
        <v>45870</v>
      </c>
      <c r="I323" t="s">
        <v>576</v>
      </c>
      <c r="J323">
        <v>2650</v>
      </c>
      <c r="K323" t="s">
        <v>21</v>
      </c>
      <c r="L323" s="3">
        <f>Data[[#This Row],[Fees]]/Data[[#This Row],[Converted Amount]]</f>
        <v>3.4113207547169816E-2</v>
      </c>
      <c r="M323" s="11">
        <v>2650</v>
      </c>
      <c r="N323" s="11">
        <v>90.4</v>
      </c>
      <c r="O323" s="11">
        <v>2559.6</v>
      </c>
      <c r="P323" t="s">
        <v>21</v>
      </c>
      <c r="Q323" t="s">
        <v>2318</v>
      </c>
      <c r="R323" t="s">
        <v>2319</v>
      </c>
      <c r="S323" t="s">
        <v>2320</v>
      </c>
      <c r="T323" t="s">
        <v>2321</v>
      </c>
    </row>
    <row r="324" spans="3:20" x14ac:dyDescent="0.45">
      <c r="C32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24" t="s">
        <v>288</v>
      </c>
      <c r="E324" t="s">
        <v>1854</v>
      </c>
      <c r="F324" t="s">
        <v>19</v>
      </c>
      <c r="G324" t="s">
        <v>577</v>
      </c>
      <c r="H324" s="1">
        <v>45870</v>
      </c>
      <c r="I324" t="s">
        <v>578</v>
      </c>
      <c r="J324">
        <v>405</v>
      </c>
      <c r="K324" t="s">
        <v>21</v>
      </c>
      <c r="L324" s="3">
        <f>Data[[#This Row],[Fees]]/Data[[#This Row],[Converted Amount]]</f>
        <v>3.4740740740740739E-2</v>
      </c>
      <c r="M324" s="11">
        <v>405</v>
      </c>
      <c r="N324" s="11">
        <v>14.07</v>
      </c>
      <c r="O324" s="11">
        <v>390.93</v>
      </c>
      <c r="P324" t="s">
        <v>21</v>
      </c>
      <c r="Q324" t="s">
        <v>2322</v>
      </c>
      <c r="R324" t="s">
        <v>2323</v>
      </c>
      <c r="S324" t="s">
        <v>2324</v>
      </c>
      <c r="T324" t="s">
        <v>1926</v>
      </c>
    </row>
    <row r="325" spans="3:20" x14ac:dyDescent="0.45">
      <c r="C32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25" t="s">
        <v>288</v>
      </c>
      <c r="E325" t="s">
        <v>1854</v>
      </c>
      <c r="F325" t="s">
        <v>19</v>
      </c>
      <c r="G325" t="s">
        <v>579</v>
      </c>
      <c r="H325" s="1">
        <v>45870</v>
      </c>
      <c r="I325" t="s">
        <v>580</v>
      </c>
      <c r="J325">
        <v>2990</v>
      </c>
      <c r="K325" t="s">
        <v>21</v>
      </c>
      <c r="L325" s="3">
        <f>Data[[#This Row],[Fees]]/Data[[#This Row],[Converted Amount]]</f>
        <v>2.9100334448160538E-2</v>
      </c>
      <c r="M325" s="11">
        <v>2990</v>
      </c>
      <c r="N325" s="11">
        <v>87.01</v>
      </c>
      <c r="O325" s="11">
        <v>2902.99</v>
      </c>
      <c r="P325" t="s">
        <v>21</v>
      </c>
      <c r="Q325" t="s">
        <v>2325</v>
      </c>
      <c r="R325" t="s">
        <v>2069</v>
      </c>
      <c r="S325" t="s">
        <v>2070</v>
      </c>
      <c r="T325" t="s">
        <v>2071</v>
      </c>
    </row>
    <row r="326" spans="3:20" x14ac:dyDescent="0.45">
      <c r="C32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26" t="s">
        <v>288</v>
      </c>
      <c r="E326" t="s">
        <v>1854</v>
      </c>
      <c r="F326" t="s">
        <v>19</v>
      </c>
      <c r="G326" t="s">
        <v>581</v>
      </c>
      <c r="H326" s="1">
        <v>45870</v>
      </c>
      <c r="I326" t="s">
        <v>582</v>
      </c>
      <c r="J326">
        <v>120</v>
      </c>
      <c r="K326" t="s">
        <v>21</v>
      </c>
      <c r="L326" s="3">
        <f>Data[[#This Row],[Fees]]/Data[[#This Row],[Converted Amount]]</f>
        <v>3.15E-2</v>
      </c>
      <c r="M326" s="11">
        <v>120</v>
      </c>
      <c r="N326" s="11">
        <v>3.78</v>
      </c>
      <c r="O326" s="11">
        <v>116.22</v>
      </c>
      <c r="P326" t="s">
        <v>21</v>
      </c>
      <c r="Q326" t="s">
        <v>1960</v>
      </c>
      <c r="R326" t="s">
        <v>1961</v>
      </c>
      <c r="S326" t="s">
        <v>1962</v>
      </c>
      <c r="T326" t="s">
        <v>2326</v>
      </c>
    </row>
    <row r="327" spans="3:20" x14ac:dyDescent="0.45">
      <c r="C32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45870</v>
      </c>
      <c r="D327" t="s">
        <v>288</v>
      </c>
      <c r="E327" t="s">
        <v>1854</v>
      </c>
      <c r="F327" t="s">
        <v>48</v>
      </c>
      <c r="G327" t="s">
        <v>608</v>
      </c>
      <c r="H327" s="1">
        <v>45870</v>
      </c>
      <c r="I327" t="s">
        <v>609</v>
      </c>
      <c r="J327">
        <v>-13.25</v>
      </c>
      <c r="K327" t="s">
        <v>21</v>
      </c>
      <c r="L327" s="3">
        <f>Data[[#This Row],[Fees]]/Data[[#This Row],[Converted Amount]]</f>
        <v>0</v>
      </c>
      <c r="M327" s="11">
        <v>-13.25</v>
      </c>
      <c r="N327" s="11">
        <v>0</v>
      </c>
      <c r="O327" s="11">
        <v>-13.25</v>
      </c>
      <c r="P327" t="s">
        <v>21</v>
      </c>
    </row>
    <row r="328" spans="3:20" x14ac:dyDescent="0.45">
      <c r="C32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45870</v>
      </c>
      <c r="D328" t="s">
        <v>288</v>
      </c>
      <c r="E328" t="s">
        <v>1854</v>
      </c>
      <c r="F328" t="s">
        <v>48</v>
      </c>
      <c r="G328" t="s">
        <v>610</v>
      </c>
      <c r="H328" s="1">
        <v>45870</v>
      </c>
      <c r="I328" t="s">
        <v>611</v>
      </c>
      <c r="J328">
        <v>-2.0299999999999998</v>
      </c>
      <c r="K328" t="s">
        <v>21</v>
      </c>
      <c r="L328" s="3">
        <f>Data[[#This Row],[Fees]]/Data[[#This Row],[Converted Amount]]</f>
        <v>0</v>
      </c>
      <c r="M328" s="11">
        <v>-2.0299999999999998</v>
      </c>
      <c r="N328" s="11">
        <v>0</v>
      </c>
      <c r="O328" s="11">
        <v>-2.0299999999999998</v>
      </c>
      <c r="P328" t="s">
        <v>21</v>
      </c>
    </row>
    <row r="329" spans="3:20" x14ac:dyDescent="0.45">
      <c r="C32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45870</v>
      </c>
      <c r="D329" t="s">
        <v>288</v>
      </c>
      <c r="E329" t="s">
        <v>1854</v>
      </c>
      <c r="F329" t="s">
        <v>48</v>
      </c>
      <c r="G329" t="s">
        <v>612</v>
      </c>
      <c r="H329" s="1">
        <v>45870</v>
      </c>
      <c r="I329" t="s">
        <v>611</v>
      </c>
      <c r="J329">
        <v>-14.95</v>
      </c>
      <c r="K329" t="s">
        <v>21</v>
      </c>
      <c r="L329" s="3">
        <f>Data[[#This Row],[Fees]]/Data[[#This Row],[Converted Amount]]</f>
        <v>0</v>
      </c>
      <c r="M329" s="11">
        <v>-14.95</v>
      </c>
      <c r="N329" s="11">
        <v>0</v>
      </c>
      <c r="O329" s="11">
        <v>-14.95</v>
      </c>
      <c r="P329" t="s">
        <v>21</v>
      </c>
    </row>
    <row r="330" spans="3:20" x14ac:dyDescent="0.45">
      <c r="C33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45870</v>
      </c>
      <c r="D330" t="s">
        <v>288</v>
      </c>
      <c r="E330" t="s">
        <v>1854</v>
      </c>
      <c r="F330" t="s">
        <v>48</v>
      </c>
      <c r="G330" t="s">
        <v>613</v>
      </c>
      <c r="H330" s="1">
        <v>45870</v>
      </c>
      <c r="I330" t="s">
        <v>611</v>
      </c>
      <c r="J330">
        <v>-0.6</v>
      </c>
      <c r="K330" t="s">
        <v>21</v>
      </c>
      <c r="L330" s="3">
        <f>Data[[#This Row],[Fees]]/Data[[#This Row],[Converted Amount]]</f>
        <v>0</v>
      </c>
      <c r="M330" s="11">
        <v>-0.6</v>
      </c>
      <c r="N330" s="11">
        <v>0</v>
      </c>
      <c r="O330" s="11">
        <v>-0.6</v>
      </c>
      <c r="P330" t="s">
        <v>21</v>
      </c>
    </row>
    <row r="331" spans="3:20" x14ac:dyDescent="0.45">
      <c r="C33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31" t="s">
        <v>288</v>
      </c>
      <c r="E331" t="s">
        <v>1854</v>
      </c>
      <c r="F331" t="s">
        <v>48</v>
      </c>
      <c r="G331" t="s">
        <v>614</v>
      </c>
      <c r="H331" s="1">
        <v>45871</v>
      </c>
      <c r="I331" t="s">
        <v>615</v>
      </c>
      <c r="J331">
        <v>-8</v>
      </c>
      <c r="K331" t="s">
        <v>21</v>
      </c>
      <c r="L331" s="3">
        <f>Data[[#This Row],[Fees]]/Data[[#This Row],[Converted Amount]]</f>
        <v>0</v>
      </c>
      <c r="M331" s="11">
        <v>-8</v>
      </c>
      <c r="N331" s="11">
        <v>0</v>
      </c>
      <c r="O331" s="11">
        <v>-8</v>
      </c>
      <c r="P331" t="s">
        <v>21</v>
      </c>
    </row>
    <row r="332" spans="3:20" x14ac:dyDescent="0.45">
      <c r="C33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32" t="s">
        <v>288</v>
      </c>
      <c r="E332" t="s">
        <v>1853</v>
      </c>
      <c r="F332" t="s">
        <v>19</v>
      </c>
      <c r="G332" t="s">
        <v>461</v>
      </c>
      <c r="H332" s="1">
        <v>45873</v>
      </c>
      <c r="I332" t="s">
        <v>462</v>
      </c>
      <c r="J332">
        <v>9300</v>
      </c>
      <c r="K332" t="s">
        <v>21</v>
      </c>
      <c r="L332" s="3">
        <f>Data[[#This Row],[Fees]]/Data[[#This Row],[Converted Amount]]</f>
        <v>4.4032258064516126E-2</v>
      </c>
      <c r="M332" s="11">
        <v>9300</v>
      </c>
      <c r="N332" s="11">
        <v>409.5</v>
      </c>
      <c r="O332" s="11">
        <v>8890.5</v>
      </c>
      <c r="P332" t="s">
        <v>21</v>
      </c>
      <c r="Q332" t="s">
        <v>2327</v>
      </c>
      <c r="R332" t="s">
        <v>2328</v>
      </c>
      <c r="S332" t="s">
        <v>2329</v>
      </c>
      <c r="T332" t="s">
        <v>2330</v>
      </c>
    </row>
    <row r="333" spans="3:20" x14ac:dyDescent="0.45">
      <c r="C33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33" t="s">
        <v>288</v>
      </c>
      <c r="E333" t="s">
        <v>1853</v>
      </c>
      <c r="F333" t="s">
        <v>19</v>
      </c>
      <c r="G333" t="s">
        <v>463</v>
      </c>
      <c r="H333" s="1">
        <v>45873</v>
      </c>
      <c r="I333" t="s">
        <v>464</v>
      </c>
      <c r="J333">
        <v>9300</v>
      </c>
      <c r="K333" t="s">
        <v>21</v>
      </c>
      <c r="L333" s="3">
        <f>Data[[#This Row],[Fees]]/Data[[#This Row],[Converted Amount]]</f>
        <v>4.4032258064516126E-2</v>
      </c>
      <c r="M333" s="11">
        <v>9300</v>
      </c>
      <c r="N333" s="11">
        <v>409.5</v>
      </c>
      <c r="O333" s="11">
        <v>8890.5</v>
      </c>
      <c r="P333" t="s">
        <v>21</v>
      </c>
      <c r="Q333" t="s">
        <v>2327</v>
      </c>
      <c r="R333" t="s">
        <v>2328</v>
      </c>
      <c r="S333" t="s">
        <v>2329</v>
      </c>
      <c r="T333" t="s">
        <v>2330</v>
      </c>
    </row>
    <row r="334" spans="3:20" x14ac:dyDescent="0.45">
      <c r="C33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34" t="s">
        <v>288</v>
      </c>
      <c r="E334" t="s">
        <v>1853</v>
      </c>
      <c r="F334" t="s">
        <v>19</v>
      </c>
      <c r="G334" t="s">
        <v>465</v>
      </c>
      <c r="H334" s="1">
        <v>45873</v>
      </c>
      <c r="I334" t="s">
        <v>466</v>
      </c>
      <c r="J334">
        <v>52300</v>
      </c>
      <c r="K334" t="s">
        <v>21</v>
      </c>
      <c r="L334" s="3">
        <f>Data[[#This Row],[Fees]]/Data[[#This Row],[Converted Amount]]</f>
        <v>2.9005736137667305E-2</v>
      </c>
      <c r="M334" s="11">
        <v>52300</v>
      </c>
      <c r="N334" s="11">
        <v>1517</v>
      </c>
      <c r="O334" s="11">
        <v>50783</v>
      </c>
      <c r="P334" t="s">
        <v>21</v>
      </c>
      <c r="Q334" t="s">
        <v>1972</v>
      </c>
      <c r="R334" t="s">
        <v>1973</v>
      </c>
      <c r="S334" t="s">
        <v>1974</v>
      </c>
      <c r="T334" t="s">
        <v>2331</v>
      </c>
    </row>
    <row r="335" spans="3:20" x14ac:dyDescent="0.45">
      <c r="C33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35" t="s">
        <v>288</v>
      </c>
      <c r="E335" t="s">
        <v>1853</v>
      </c>
      <c r="F335" t="s">
        <v>19</v>
      </c>
      <c r="G335" t="s">
        <v>467</v>
      </c>
      <c r="H335" s="1">
        <v>45873</v>
      </c>
      <c r="I335" t="s">
        <v>468</v>
      </c>
      <c r="J335">
        <v>84</v>
      </c>
      <c r="K335" t="s">
        <v>21</v>
      </c>
      <c r="L335" s="3">
        <f>Data[[#This Row],[Fees]]/Data[[#This Row],[Converted Amount]]</f>
        <v>3.2619047619047624E-2</v>
      </c>
      <c r="M335" s="11">
        <v>84</v>
      </c>
      <c r="N335" s="11">
        <v>2.74</v>
      </c>
      <c r="O335" s="11">
        <v>81.260000000000005</v>
      </c>
      <c r="P335" t="s">
        <v>21</v>
      </c>
      <c r="Q335" t="s">
        <v>2180</v>
      </c>
      <c r="R335" t="s">
        <v>2181</v>
      </c>
      <c r="S335" t="s">
        <v>2182</v>
      </c>
      <c r="T335" t="s">
        <v>2332</v>
      </c>
    </row>
    <row r="336" spans="3:20" x14ac:dyDescent="0.45">
      <c r="C33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36" t="s">
        <v>288</v>
      </c>
      <c r="E336" t="s">
        <v>1853</v>
      </c>
      <c r="F336" t="s">
        <v>19</v>
      </c>
      <c r="G336" t="s">
        <v>469</v>
      </c>
      <c r="H336" s="1">
        <v>45873</v>
      </c>
      <c r="I336" t="s">
        <v>470</v>
      </c>
      <c r="J336">
        <v>55630</v>
      </c>
      <c r="K336" t="s">
        <v>21</v>
      </c>
      <c r="L336" s="3">
        <f>Data[[#This Row],[Fees]]/Data[[#This Row],[Converted Amount]]</f>
        <v>2.9005392773683265E-2</v>
      </c>
      <c r="M336" s="11">
        <v>55630</v>
      </c>
      <c r="N336" s="11">
        <v>1613.57</v>
      </c>
      <c r="O336" s="11">
        <v>54016.43</v>
      </c>
      <c r="P336" t="s">
        <v>21</v>
      </c>
      <c r="Q336" t="s">
        <v>2333</v>
      </c>
      <c r="R336" t="s">
        <v>2334</v>
      </c>
      <c r="S336" t="s">
        <v>2335</v>
      </c>
      <c r="T336" t="s">
        <v>2336</v>
      </c>
    </row>
    <row r="337" spans="3:20" x14ac:dyDescent="0.45">
      <c r="C33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37" t="s">
        <v>288</v>
      </c>
      <c r="E337" t="s">
        <v>1853</v>
      </c>
      <c r="F337" t="s">
        <v>19</v>
      </c>
      <c r="G337" t="s">
        <v>471</v>
      </c>
      <c r="H337" s="1">
        <v>45873</v>
      </c>
      <c r="I337" t="s">
        <v>472</v>
      </c>
      <c r="J337">
        <v>2650</v>
      </c>
      <c r="K337" t="s">
        <v>21</v>
      </c>
      <c r="L337" s="3">
        <f>Data[[#This Row],[Fees]]/Data[[#This Row],[Converted Amount]]</f>
        <v>2.9113207547169815E-2</v>
      </c>
      <c r="M337" s="11">
        <v>2650</v>
      </c>
      <c r="N337" s="11">
        <v>77.150000000000006</v>
      </c>
      <c r="O337" s="11">
        <v>2572.85</v>
      </c>
      <c r="P337" t="s">
        <v>21</v>
      </c>
      <c r="Q337" t="s">
        <v>2337</v>
      </c>
      <c r="R337" t="s">
        <v>2338</v>
      </c>
      <c r="S337" t="s">
        <v>2339</v>
      </c>
      <c r="T337" t="s">
        <v>2340</v>
      </c>
    </row>
    <row r="338" spans="3:20" x14ac:dyDescent="0.45">
      <c r="C33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45873</v>
      </c>
      <c r="D338" t="s">
        <v>288</v>
      </c>
      <c r="E338" t="s">
        <v>1853</v>
      </c>
      <c r="F338" t="s">
        <v>48</v>
      </c>
      <c r="G338" t="s">
        <v>505</v>
      </c>
      <c r="H338" s="1">
        <v>45873</v>
      </c>
      <c r="I338" t="s">
        <v>506</v>
      </c>
      <c r="J338">
        <v>-46.5</v>
      </c>
      <c r="K338" t="s">
        <v>21</v>
      </c>
      <c r="L338" s="3">
        <f>Data[[#This Row],[Fees]]/Data[[#This Row],[Converted Amount]]</f>
        <v>0</v>
      </c>
      <c r="M338" s="11">
        <v>-46.5</v>
      </c>
      <c r="N338" s="11">
        <v>0</v>
      </c>
      <c r="O338" s="11">
        <v>-46.5</v>
      </c>
      <c r="P338" t="s">
        <v>21</v>
      </c>
    </row>
    <row r="339" spans="3:20" x14ac:dyDescent="0.45">
      <c r="C33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45873</v>
      </c>
      <c r="D339" t="s">
        <v>288</v>
      </c>
      <c r="E339" t="s">
        <v>1853</v>
      </c>
      <c r="F339" t="s">
        <v>48</v>
      </c>
      <c r="G339" t="s">
        <v>507</v>
      </c>
      <c r="H339" s="1">
        <v>45873</v>
      </c>
      <c r="I339" t="s">
        <v>508</v>
      </c>
      <c r="J339">
        <v>-46.5</v>
      </c>
      <c r="K339" t="s">
        <v>21</v>
      </c>
      <c r="L339" s="3">
        <f>Data[[#This Row],[Fees]]/Data[[#This Row],[Converted Amount]]</f>
        <v>0</v>
      </c>
      <c r="M339" s="11">
        <v>-46.5</v>
      </c>
      <c r="N339" s="11">
        <v>0</v>
      </c>
      <c r="O339" s="11">
        <v>-46.5</v>
      </c>
      <c r="P339" t="s">
        <v>21</v>
      </c>
    </row>
    <row r="340" spans="3:20" x14ac:dyDescent="0.45">
      <c r="C34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45873</v>
      </c>
      <c r="D340" t="s">
        <v>288</v>
      </c>
      <c r="E340" t="s">
        <v>1853</v>
      </c>
      <c r="F340" t="s">
        <v>48</v>
      </c>
      <c r="G340" t="s">
        <v>509</v>
      </c>
      <c r="H340" s="1">
        <v>45873</v>
      </c>
      <c r="I340" t="s">
        <v>508</v>
      </c>
      <c r="J340">
        <v>-261.92</v>
      </c>
      <c r="K340" t="s">
        <v>21</v>
      </c>
      <c r="L340" s="3">
        <f>Data[[#This Row],[Fees]]/Data[[#This Row],[Converted Amount]]</f>
        <v>0</v>
      </c>
      <c r="M340" s="11">
        <v>-261.92</v>
      </c>
      <c r="N340" s="11">
        <v>0</v>
      </c>
      <c r="O340" s="11">
        <v>-261.92</v>
      </c>
      <c r="P340" t="s">
        <v>21</v>
      </c>
    </row>
    <row r="341" spans="3:20" x14ac:dyDescent="0.45">
      <c r="C34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41" t="s">
        <v>288</v>
      </c>
      <c r="E341" t="s">
        <v>1853</v>
      </c>
      <c r="F341" t="s">
        <v>19</v>
      </c>
      <c r="G341" t="s">
        <v>499</v>
      </c>
      <c r="H341" s="1">
        <v>45874</v>
      </c>
      <c r="I341" t="s">
        <v>500</v>
      </c>
      <c r="J341">
        <v>35775</v>
      </c>
      <c r="K341" t="s">
        <v>21</v>
      </c>
      <c r="L341" s="3">
        <f>Data[[#This Row],[Fees]]/Data[[#This Row],[Converted Amount]]</f>
        <v>2.2361984626135568E-4</v>
      </c>
      <c r="M341" s="11">
        <v>35775</v>
      </c>
      <c r="N341" s="11">
        <v>8</v>
      </c>
      <c r="O341" s="11">
        <v>35767</v>
      </c>
      <c r="P341" t="s">
        <v>21</v>
      </c>
      <c r="Q341" t="s">
        <v>2341</v>
      </c>
      <c r="R341" t="s">
        <v>2342</v>
      </c>
      <c r="S341" t="s">
        <v>2343</v>
      </c>
      <c r="T341" t="s">
        <v>2344</v>
      </c>
    </row>
    <row r="342" spans="3:20" x14ac:dyDescent="0.45">
      <c r="C34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45873</v>
      </c>
      <c r="D342" t="s">
        <v>288</v>
      </c>
      <c r="E342" t="s">
        <v>1853</v>
      </c>
      <c r="F342" t="s">
        <v>48</v>
      </c>
      <c r="G342" t="s">
        <v>510</v>
      </c>
      <c r="H342" s="1">
        <v>45874</v>
      </c>
      <c r="I342" t="s">
        <v>508</v>
      </c>
      <c r="J342">
        <v>-278.14999999999998</v>
      </c>
      <c r="K342" t="s">
        <v>21</v>
      </c>
      <c r="L342" s="3">
        <f>Data[[#This Row],[Fees]]/Data[[#This Row],[Converted Amount]]</f>
        <v>0</v>
      </c>
      <c r="M342" s="11">
        <v>-278.14999999999998</v>
      </c>
      <c r="N342" s="11">
        <v>0</v>
      </c>
      <c r="O342" s="11">
        <v>-278.14999999999998</v>
      </c>
      <c r="P342" t="s">
        <v>21</v>
      </c>
    </row>
    <row r="343" spans="3:20" x14ac:dyDescent="0.45">
      <c r="C34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45873</v>
      </c>
      <c r="D343" t="s">
        <v>288</v>
      </c>
      <c r="E343" t="s">
        <v>1853</v>
      </c>
      <c r="F343" t="s">
        <v>48</v>
      </c>
      <c r="G343" t="s">
        <v>511</v>
      </c>
      <c r="H343" s="1">
        <v>45874</v>
      </c>
      <c r="I343" t="s">
        <v>508</v>
      </c>
      <c r="J343">
        <v>-13.25</v>
      </c>
      <c r="K343" t="s">
        <v>21</v>
      </c>
      <c r="L343" s="3">
        <f>Data[[#This Row],[Fees]]/Data[[#This Row],[Converted Amount]]</f>
        <v>0</v>
      </c>
      <c r="M343" s="11">
        <v>-13.25</v>
      </c>
      <c r="N343" s="11">
        <v>0</v>
      </c>
      <c r="O343" s="11">
        <v>-13.25</v>
      </c>
      <c r="P343" t="s">
        <v>21</v>
      </c>
    </row>
    <row r="344" spans="3:20" x14ac:dyDescent="0.45">
      <c r="C34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44" t="s">
        <v>288</v>
      </c>
      <c r="E344" t="s">
        <v>1853</v>
      </c>
      <c r="F344" t="s">
        <v>19</v>
      </c>
      <c r="G344" t="s">
        <v>473</v>
      </c>
      <c r="H344" s="1">
        <v>45875</v>
      </c>
      <c r="I344" t="s">
        <v>474</v>
      </c>
      <c r="J344">
        <v>14100</v>
      </c>
      <c r="K344" t="s">
        <v>21</v>
      </c>
      <c r="L344" s="3">
        <f>Data[[#This Row],[Fees]]/Data[[#This Row],[Converted Amount]]</f>
        <v>3.4021276595744679E-2</v>
      </c>
      <c r="M344" s="11">
        <v>14100</v>
      </c>
      <c r="N344" s="11">
        <v>479.7</v>
      </c>
      <c r="O344" s="11">
        <v>13620.3</v>
      </c>
      <c r="P344" t="s">
        <v>21</v>
      </c>
      <c r="Q344" t="s">
        <v>2345</v>
      </c>
      <c r="R344" t="s">
        <v>2346</v>
      </c>
      <c r="S344" t="s">
        <v>2347</v>
      </c>
      <c r="T344" t="s">
        <v>2348</v>
      </c>
    </row>
    <row r="345" spans="3:20" x14ac:dyDescent="0.45">
      <c r="C34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45" t="s">
        <v>288</v>
      </c>
      <c r="E345" t="s">
        <v>1853</v>
      </c>
      <c r="F345" t="s">
        <v>19</v>
      </c>
      <c r="G345" t="s">
        <v>475</v>
      </c>
      <c r="H345" s="1">
        <v>45875</v>
      </c>
      <c r="I345" t="s">
        <v>476</v>
      </c>
      <c r="J345">
        <v>25485</v>
      </c>
      <c r="K345" t="s">
        <v>21</v>
      </c>
      <c r="L345" s="3">
        <f>Data[[#This Row],[Fees]]/Data[[#This Row],[Converted Amount]]</f>
        <v>2.9011967824210321E-2</v>
      </c>
      <c r="M345" s="11">
        <v>25485</v>
      </c>
      <c r="N345" s="11">
        <v>739.37</v>
      </c>
      <c r="O345" s="11">
        <v>24745.63</v>
      </c>
      <c r="P345" t="s">
        <v>21</v>
      </c>
      <c r="Q345" t="s">
        <v>2349</v>
      </c>
      <c r="R345" t="s">
        <v>2350</v>
      </c>
      <c r="S345" t="s">
        <v>2351</v>
      </c>
      <c r="T345" t="s">
        <v>2352</v>
      </c>
    </row>
    <row r="346" spans="3:20" x14ac:dyDescent="0.45">
      <c r="C34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46" t="s">
        <v>288</v>
      </c>
      <c r="E346" t="s">
        <v>1853</v>
      </c>
      <c r="F346" t="s">
        <v>19</v>
      </c>
      <c r="G346" t="s">
        <v>501</v>
      </c>
      <c r="H346" s="1">
        <v>45875</v>
      </c>
      <c r="I346" t="s">
        <v>502</v>
      </c>
      <c r="J346">
        <v>4126</v>
      </c>
      <c r="K346" t="s">
        <v>21</v>
      </c>
      <c r="L346" s="3">
        <f>Data[[#This Row],[Fees]]/Data[[#This Row],[Converted Amount]]</f>
        <v>1.9389238972370335E-3</v>
      </c>
      <c r="M346" s="11">
        <v>4126</v>
      </c>
      <c r="N346" s="11">
        <v>8</v>
      </c>
      <c r="O346" s="11">
        <v>4118</v>
      </c>
      <c r="P346" t="s">
        <v>21</v>
      </c>
      <c r="Q346" t="s">
        <v>2353</v>
      </c>
      <c r="R346" t="s">
        <v>2354</v>
      </c>
      <c r="S346" t="s">
        <v>2355</v>
      </c>
      <c r="T346" t="s">
        <v>2356</v>
      </c>
    </row>
    <row r="347" spans="3:20" x14ac:dyDescent="0.45">
      <c r="C34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45874</v>
      </c>
      <c r="D347" t="s">
        <v>288</v>
      </c>
      <c r="E347" t="s">
        <v>1853</v>
      </c>
      <c r="F347" t="s">
        <v>48</v>
      </c>
      <c r="G347" t="s">
        <v>512</v>
      </c>
      <c r="H347" s="1">
        <v>45875</v>
      </c>
      <c r="I347" t="s">
        <v>513</v>
      </c>
      <c r="J347">
        <v>-178.88</v>
      </c>
      <c r="K347" t="s">
        <v>21</v>
      </c>
      <c r="L347" s="3">
        <f>Data[[#This Row],[Fees]]/Data[[#This Row],[Converted Amount]]</f>
        <v>0</v>
      </c>
      <c r="M347" s="11">
        <v>-178.88</v>
      </c>
      <c r="N347" s="11">
        <v>0</v>
      </c>
      <c r="O347" s="11">
        <v>-178.88</v>
      </c>
      <c r="P347" t="s">
        <v>21</v>
      </c>
    </row>
    <row r="348" spans="3:20" x14ac:dyDescent="0.45">
      <c r="C34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45875</v>
      </c>
      <c r="D348" t="s">
        <v>288</v>
      </c>
      <c r="E348" t="s">
        <v>1853</v>
      </c>
      <c r="F348" t="s">
        <v>48</v>
      </c>
      <c r="G348" t="s">
        <v>514</v>
      </c>
      <c r="H348" s="1">
        <v>45875</v>
      </c>
      <c r="I348" t="s">
        <v>515</v>
      </c>
      <c r="J348">
        <v>-70.5</v>
      </c>
      <c r="K348" t="s">
        <v>21</v>
      </c>
      <c r="L348" s="3">
        <f>Data[[#This Row],[Fees]]/Data[[#This Row],[Converted Amount]]</f>
        <v>0</v>
      </c>
      <c r="M348" s="11">
        <v>-70.5</v>
      </c>
      <c r="N348" s="11">
        <v>0</v>
      </c>
      <c r="O348" s="11">
        <v>-70.5</v>
      </c>
      <c r="P348" t="s">
        <v>21</v>
      </c>
    </row>
    <row r="349" spans="3:20" x14ac:dyDescent="0.45">
      <c r="C34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45875</v>
      </c>
      <c r="D349" t="s">
        <v>288</v>
      </c>
      <c r="E349" t="s">
        <v>1853</v>
      </c>
      <c r="F349" t="s">
        <v>48</v>
      </c>
      <c r="G349" t="s">
        <v>516</v>
      </c>
      <c r="H349" s="1">
        <v>45875</v>
      </c>
      <c r="I349" t="s">
        <v>517</v>
      </c>
      <c r="J349">
        <v>-20.63</v>
      </c>
      <c r="K349" t="s">
        <v>21</v>
      </c>
      <c r="L349" s="3">
        <f>Data[[#This Row],[Fees]]/Data[[#This Row],[Converted Amount]]</f>
        <v>0</v>
      </c>
      <c r="M349" s="11">
        <v>-20.63</v>
      </c>
      <c r="N349" s="11">
        <v>0</v>
      </c>
      <c r="O349" s="11">
        <v>-20.63</v>
      </c>
      <c r="P349" t="s">
        <v>21</v>
      </c>
    </row>
    <row r="350" spans="3:20" x14ac:dyDescent="0.45">
      <c r="C35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50" t="s">
        <v>288</v>
      </c>
      <c r="E350" t="s">
        <v>1853</v>
      </c>
      <c r="F350" t="s">
        <v>19</v>
      </c>
      <c r="G350" t="s">
        <v>477</v>
      </c>
      <c r="H350" s="1">
        <v>45876</v>
      </c>
      <c r="I350" t="s">
        <v>478</v>
      </c>
      <c r="J350">
        <v>256</v>
      </c>
      <c r="K350" t="s">
        <v>21</v>
      </c>
      <c r="L350" s="3">
        <f>Data[[#This Row],[Fees]]/Data[[#This Row],[Converted Amount]]</f>
        <v>3.0156249999999999E-2</v>
      </c>
      <c r="M350" s="11">
        <v>256</v>
      </c>
      <c r="N350" s="11">
        <v>7.72</v>
      </c>
      <c r="O350" s="11">
        <v>248.28</v>
      </c>
      <c r="P350" t="s">
        <v>21</v>
      </c>
      <c r="Q350" t="s">
        <v>2202</v>
      </c>
      <c r="R350" t="s">
        <v>2203</v>
      </c>
      <c r="S350" t="s">
        <v>2204</v>
      </c>
      <c r="T350" t="s">
        <v>2205</v>
      </c>
    </row>
    <row r="351" spans="3:20" x14ac:dyDescent="0.45">
      <c r="C35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51" t="s">
        <v>288</v>
      </c>
      <c r="E351" t="s">
        <v>1853</v>
      </c>
      <c r="F351" t="s">
        <v>19</v>
      </c>
      <c r="G351" t="s">
        <v>479</v>
      </c>
      <c r="H351" s="1">
        <v>45876</v>
      </c>
      <c r="I351" t="s">
        <v>480</v>
      </c>
      <c r="J351">
        <v>23700</v>
      </c>
      <c r="K351" t="s">
        <v>21</v>
      </c>
      <c r="L351" s="3">
        <f>Data[[#This Row],[Fees]]/Data[[#This Row],[Converted Amount]]</f>
        <v>3.4012658227848103E-2</v>
      </c>
      <c r="M351" s="11">
        <v>23700</v>
      </c>
      <c r="N351" s="11">
        <v>806.1</v>
      </c>
      <c r="O351" s="11">
        <v>22893.9</v>
      </c>
      <c r="P351" t="s">
        <v>21</v>
      </c>
      <c r="Q351" t="s">
        <v>2357</v>
      </c>
      <c r="R351" t="s">
        <v>2358</v>
      </c>
      <c r="S351" t="s">
        <v>2359</v>
      </c>
      <c r="T351" t="s">
        <v>2360</v>
      </c>
    </row>
    <row r="352" spans="3:20" x14ac:dyDescent="0.45">
      <c r="C35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52" t="s">
        <v>288</v>
      </c>
      <c r="E352" t="s">
        <v>1853</v>
      </c>
      <c r="F352" t="s">
        <v>19</v>
      </c>
      <c r="G352" t="s">
        <v>481</v>
      </c>
      <c r="H352" s="1">
        <v>45876</v>
      </c>
      <c r="I352" t="s">
        <v>482</v>
      </c>
      <c r="J352">
        <v>470</v>
      </c>
      <c r="K352" t="s">
        <v>21</v>
      </c>
      <c r="L352" s="3">
        <f>Data[[#This Row],[Fees]]/Data[[#This Row],[Converted Amount]]</f>
        <v>2.9638297872340427E-2</v>
      </c>
      <c r="M352" s="11">
        <v>470</v>
      </c>
      <c r="N352" s="11">
        <v>13.93</v>
      </c>
      <c r="O352" s="11">
        <v>456.07</v>
      </c>
      <c r="P352" t="s">
        <v>21</v>
      </c>
      <c r="Q352" t="s">
        <v>2206</v>
      </c>
      <c r="R352" t="s">
        <v>2207</v>
      </c>
      <c r="S352" t="s">
        <v>2208</v>
      </c>
      <c r="T352" t="s">
        <v>1955</v>
      </c>
    </row>
    <row r="353" spans="3:20" x14ac:dyDescent="0.45">
      <c r="C35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53" t="s">
        <v>288</v>
      </c>
      <c r="E353" t="s">
        <v>1853</v>
      </c>
      <c r="F353" t="s">
        <v>19</v>
      </c>
      <c r="G353" t="s">
        <v>483</v>
      </c>
      <c r="H353" s="1">
        <v>45876</v>
      </c>
      <c r="I353" t="s">
        <v>484</v>
      </c>
      <c r="J353">
        <v>197</v>
      </c>
      <c r="K353" t="s">
        <v>21</v>
      </c>
      <c r="L353" s="3">
        <f>Data[[#This Row],[Fees]]/Data[[#This Row],[Converted Amount]]</f>
        <v>3.0507614213197969E-2</v>
      </c>
      <c r="M353" s="11">
        <v>197</v>
      </c>
      <c r="N353" s="11">
        <v>6.01</v>
      </c>
      <c r="O353" s="11">
        <v>190.99</v>
      </c>
      <c r="P353" t="s">
        <v>21</v>
      </c>
      <c r="Q353" t="s">
        <v>2270</v>
      </c>
      <c r="R353" t="s">
        <v>2271</v>
      </c>
      <c r="S353" t="s">
        <v>2361</v>
      </c>
      <c r="T353" t="s">
        <v>2362</v>
      </c>
    </row>
    <row r="354" spans="3:20" x14ac:dyDescent="0.45">
      <c r="C35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54" t="s">
        <v>288</v>
      </c>
      <c r="E354" t="s">
        <v>1853</v>
      </c>
      <c r="F354" t="s">
        <v>19</v>
      </c>
      <c r="G354" t="s">
        <v>485</v>
      </c>
      <c r="H354" s="1">
        <v>45876</v>
      </c>
      <c r="I354" t="s">
        <v>486</v>
      </c>
      <c r="J354">
        <v>48520</v>
      </c>
      <c r="K354" t="s">
        <v>21</v>
      </c>
      <c r="L354" s="3">
        <f>Data[[#This Row],[Fees]]/Data[[#This Row],[Converted Amount]]</f>
        <v>2.9006183017312451E-2</v>
      </c>
      <c r="M354" s="11">
        <v>48520</v>
      </c>
      <c r="N354" s="11">
        <v>1407.38</v>
      </c>
      <c r="O354" s="11">
        <v>47112.62</v>
      </c>
      <c r="P354" t="s">
        <v>21</v>
      </c>
      <c r="Q354" t="s">
        <v>2333</v>
      </c>
      <c r="R354" t="s">
        <v>2334</v>
      </c>
      <c r="S354" t="s">
        <v>2335</v>
      </c>
      <c r="T354" t="s">
        <v>2336</v>
      </c>
    </row>
    <row r="355" spans="3:20" x14ac:dyDescent="0.45">
      <c r="C35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55" t="s">
        <v>288</v>
      </c>
      <c r="E355" t="s">
        <v>1853</v>
      </c>
      <c r="F355" t="s">
        <v>19</v>
      </c>
      <c r="G355" t="s">
        <v>487</v>
      </c>
      <c r="H355" s="1">
        <v>45876</v>
      </c>
      <c r="I355" t="s">
        <v>488</v>
      </c>
      <c r="J355">
        <v>320</v>
      </c>
      <c r="K355" t="s">
        <v>21</v>
      </c>
      <c r="L355" s="3">
        <f>Data[[#This Row],[Fees]]/Data[[#This Row],[Converted Amount]]</f>
        <v>2.9937499999999999E-2</v>
      </c>
      <c r="M355" s="11">
        <v>320</v>
      </c>
      <c r="N355" s="11">
        <v>9.58</v>
      </c>
      <c r="O355" s="11">
        <v>310.42</v>
      </c>
      <c r="P355" t="s">
        <v>21</v>
      </c>
      <c r="Q355" t="s">
        <v>1895</v>
      </c>
      <c r="R355" t="s">
        <v>1896</v>
      </c>
      <c r="S355" t="s">
        <v>1897</v>
      </c>
      <c r="T355" t="s">
        <v>1898</v>
      </c>
    </row>
    <row r="356" spans="3:20" x14ac:dyDescent="0.45">
      <c r="C35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56" t="s">
        <v>288</v>
      </c>
      <c r="E356" t="s">
        <v>1853</v>
      </c>
      <c r="F356" t="s">
        <v>19</v>
      </c>
      <c r="G356" t="s">
        <v>489</v>
      </c>
      <c r="H356" s="1">
        <v>45876</v>
      </c>
      <c r="I356" t="s">
        <v>490</v>
      </c>
      <c r="J356">
        <v>10000</v>
      </c>
      <c r="K356" t="s">
        <v>21</v>
      </c>
      <c r="L356" s="3">
        <f>Data[[#This Row],[Fees]]/Data[[#This Row],[Converted Amount]]</f>
        <v>3.4029999999999998E-2</v>
      </c>
      <c r="M356" s="11">
        <v>10000</v>
      </c>
      <c r="N356" s="11">
        <v>340.3</v>
      </c>
      <c r="O356" s="11">
        <v>9659.7000000000007</v>
      </c>
      <c r="P356" t="s">
        <v>21</v>
      </c>
      <c r="Q356" t="s">
        <v>2363</v>
      </c>
      <c r="R356" t="s">
        <v>2364</v>
      </c>
      <c r="S356" t="s">
        <v>2365</v>
      </c>
      <c r="T356" t="s">
        <v>2366</v>
      </c>
    </row>
    <row r="357" spans="3:20" x14ac:dyDescent="0.45">
      <c r="C35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57" t="s">
        <v>288</v>
      </c>
      <c r="E357" t="s">
        <v>1853</v>
      </c>
      <c r="F357" t="s">
        <v>19</v>
      </c>
      <c r="G357" t="s">
        <v>491</v>
      </c>
      <c r="H357" s="1">
        <v>45876</v>
      </c>
      <c r="I357" t="s">
        <v>492</v>
      </c>
      <c r="J357">
        <v>25000</v>
      </c>
      <c r="K357" t="s">
        <v>21</v>
      </c>
      <c r="L357" s="3">
        <f>Data[[#This Row],[Fees]]/Data[[#This Row],[Converted Amount]]</f>
        <v>4.9012E-2</v>
      </c>
      <c r="M357" s="11">
        <v>25000</v>
      </c>
      <c r="N357" s="11">
        <v>1225.3</v>
      </c>
      <c r="O357" s="11">
        <v>23774.7</v>
      </c>
      <c r="P357" t="s">
        <v>21</v>
      </c>
      <c r="Q357" t="s">
        <v>2363</v>
      </c>
      <c r="R357" t="s">
        <v>2364</v>
      </c>
      <c r="S357" t="s">
        <v>2365</v>
      </c>
      <c r="T357" t="s">
        <v>2366</v>
      </c>
    </row>
    <row r="358" spans="3:20" x14ac:dyDescent="0.45">
      <c r="C35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58" t="s">
        <v>288</v>
      </c>
      <c r="E358" t="s">
        <v>1853</v>
      </c>
      <c r="F358" t="s">
        <v>19</v>
      </c>
      <c r="G358" t="s">
        <v>493</v>
      </c>
      <c r="H358" s="1">
        <v>45876</v>
      </c>
      <c r="I358" t="s">
        <v>494</v>
      </c>
      <c r="J358">
        <v>10000</v>
      </c>
      <c r="K358" t="s">
        <v>21</v>
      </c>
      <c r="L358" s="3">
        <f>Data[[#This Row],[Fees]]/Data[[#This Row],[Converted Amount]]</f>
        <v>3.4029999999999998E-2</v>
      </c>
      <c r="M358" s="11">
        <v>10000</v>
      </c>
      <c r="N358" s="11">
        <v>340.3</v>
      </c>
      <c r="O358" s="11">
        <v>9659.7000000000007</v>
      </c>
      <c r="P358" t="s">
        <v>21</v>
      </c>
      <c r="Q358" t="s">
        <v>2363</v>
      </c>
      <c r="R358" t="s">
        <v>2364</v>
      </c>
      <c r="S358" t="s">
        <v>2365</v>
      </c>
      <c r="T358" t="s">
        <v>2366</v>
      </c>
    </row>
    <row r="359" spans="3:20" x14ac:dyDescent="0.45">
      <c r="C35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59" t="s">
        <v>288</v>
      </c>
      <c r="E359" t="s">
        <v>1853</v>
      </c>
      <c r="F359" t="s">
        <v>19</v>
      </c>
      <c r="G359" t="s">
        <v>495</v>
      </c>
      <c r="H359" s="1">
        <v>45876</v>
      </c>
      <c r="I359" t="s">
        <v>496</v>
      </c>
      <c r="J359">
        <v>23470</v>
      </c>
      <c r="K359" t="s">
        <v>21</v>
      </c>
      <c r="L359" s="3">
        <f>Data[[#This Row],[Fees]]/Data[[#This Row],[Converted Amount]]</f>
        <v>3.4012782275244992E-2</v>
      </c>
      <c r="M359" s="11">
        <v>23470</v>
      </c>
      <c r="N359" s="11">
        <v>798.28</v>
      </c>
      <c r="O359" s="11">
        <v>22671.72</v>
      </c>
      <c r="P359" t="s">
        <v>21</v>
      </c>
      <c r="Q359" t="s">
        <v>2367</v>
      </c>
      <c r="R359" t="s">
        <v>2368</v>
      </c>
      <c r="S359" t="s">
        <v>2369</v>
      </c>
      <c r="T359" t="s">
        <v>2370</v>
      </c>
    </row>
    <row r="360" spans="3:20" x14ac:dyDescent="0.45">
      <c r="C36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45875</v>
      </c>
      <c r="D360" t="s">
        <v>288</v>
      </c>
      <c r="E360" t="s">
        <v>1853</v>
      </c>
      <c r="F360" t="s">
        <v>48</v>
      </c>
      <c r="G360" t="s">
        <v>518</v>
      </c>
      <c r="H360" s="1">
        <v>45876</v>
      </c>
      <c r="I360" t="s">
        <v>517</v>
      </c>
      <c r="J360">
        <v>-127.43</v>
      </c>
      <c r="K360" t="s">
        <v>21</v>
      </c>
      <c r="L360" s="3">
        <f>Data[[#This Row],[Fees]]/Data[[#This Row],[Converted Amount]]</f>
        <v>0</v>
      </c>
      <c r="M360" s="11">
        <v>-127.43</v>
      </c>
      <c r="N360" s="11">
        <v>0</v>
      </c>
      <c r="O360" s="11">
        <v>-127.43</v>
      </c>
      <c r="P360" t="s">
        <v>21</v>
      </c>
    </row>
    <row r="361" spans="3:20" x14ac:dyDescent="0.45">
      <c r="C36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45876</v>
      </c>
      <c r="D361" t="s">
        <v>288</v>
      </c>
      <c r="E361" t="s">
        <v>1853</v>
      </c>
      <c r="F361" t="s">
        <v>48</v>
      </c>
      <c r="G361" t="s">
        <v>519</v>
      </c>
      <c r="H361" s="1">
        <v>45876</v>
      </c>
      <c r="I361" t="s">
        <v>520</v>
      </c>
      <c r="J361">
        <v>-119.78</v>
      </c>
      <c r="K361" t="s">
        <v>21</v>
      </c>
      <c r="L361" s="3">
        <f>Data[[#This Row],[Fees]]/Data[[#This Row],[Converted Amount]]</f>
        <v>0</v>
      </c>
      <c r="M361" s="11">
        <v>-119.78</v>
      </c>
      <c r="N361" s="11">
        <v>0</v>
      </c>
      <c r="O361" s="11">
        <v>-119.78</v>
      </c>
      <c r="P361" t="s">
        <v>21</v>
      </c>
    </row>
    <row r="362" spans="3:20" x14ac:dyDescent="0.45">
      <c r="C36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45876</v>
      </c>
      <c r="D362" t="s">
        <v>288</v>
      </c>
      <c r="E362" t="s">
        <v>1853</v>
      </c>
      <c r="F362" t="s">
        <v>48</v>
      </c>
      <c r="G362" t="s">
        <v>521</v>
      </c>
      <c r="H362" s="1">
        <v>45876</v>
      </c>
      <c r="I362" t="s">
        <v>522</v>
      </c>
      <c r="J362">
        <v>-2.35</v>
      </c>
      <c r="K362" t="s">
        <v>21</v>
      </c>
      <c r="L362" s="3">
        <f>Data[[#This Row],[Fees]]/Data[[#This Row],[Converted Amount]]</f>
        <v>0</v>
      </c>
      <c r="M362" s="11">
        <v>-2.35</v>
      </c>
      <c r="N362" s="11">
        <v>0</v>
      </c>
      <c r="O362" s="11">
        <v>-2.35</v>
      </c>
      <c r="P362" t="s">
        <v>21</v>
      </c>
    </row>
    <row r="363" spans="3:20" x14ac:dyDescent="0.45">
      <c r="C36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45876</v>
      </c>
      <c r="D363" t="s">
        <v>288</v>
      </c>
      <c r="E363" t="s">
        <v>1853</v>
      </c>
      <c r="F363" t="s">
        <v>48</v>
      </c>
      <c r="G363" t="s">
        <v>523</v>
      </c>
      <c r="H363" s="1">
        <v>45876</v>
      </c>
      <c r="I363" s="4" t="s">
        <v>522</v>
      </c>
      <c r="J363">
        <v>-0.99</v>
      </c>
      <c r="K363" t="s">
        <v>21</v>
      </c>
      <c r="L363" s="3">
        <f>Data[[#This Row],[Fees]]/Data[[#This Row],[Converted Amount]]</f>
        <v>0</v>
      </c>
      <c r="M363" s="11">
        <v>-0.99</v>
      </c>
      <c r="N363" s="11">
        <v>0</v>
      </c>
      <c r="O363" s="11">
        <v>-0.99</v>
      </c>
      <c r="P363" t="s">
        <v>21</v>
      </c>
    </row>
    <row r="364" spans="3:20" x14ac:dyDescent="0.45">
      <c r="C36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45876</v>
      </c>
      <c r="D364" t="s">
        <v>288</v>
      </c>
      <c r="E364" t="s">
        <v>1853</v>
      </c>
      <c r="F364" t="s">
        <v>48</v>
      </c>
      <c r="G364" t="s">
        <v>524</v>
      </c>
      <c r="H364" s="1">
        <v>45876</v>
      </c>
      <c r="I364" t="s">
        <v>522</v>
      </c>
      <c r="J364">
        <v>-244.2</v>
      </c>
      <c r="K364" t="s">
        <v>21</v>
      </c>
      <c r="L364" s="3">
        <f>Data[[#This Row],[Fees]]/Data[[#This Row],[Converted Amount]]</f>
        <v>0</v>
      </c>
      <c r="M364" s="11">
        <v>-244.2</v>
      </c>
      <c r="N364" s="11">
        <v>0</v>
      </c>
      <c r="O364" s="11">
        <v>-244.2</v>
      </c>
      <c r="P364" t="s">
        <v>21</v>
      </c>
    </row>
    <row r="365" spans="3:20" x14ac:dyDescent="0.45">
      <c r="C36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45876</v>
      </c>
      <c r="D365" t="s">
        <v>288</v>
      </c>
      <c r="E365" t="s">
        <v>1853</v>
      </c>
      <c r="F365" t="s">
        <v>48</v>
      </c>
      <c r="G365" t="s">
        <v>525</v>
      </c>
      <c r="H365" s="1">
        <v>45876</v>
      </c>
      <c r="I365" t="s">
        <v>522</v>
      </c>
      <c r="J365">
        <v>-175</v>
      </c>
      <c r="K365" t="s">
        <v>21</v>
      </c>
      <c r="L365" s="3">
        <f>Data[[#This Row],[Fees]]/Data[[#This Row],[Converted Amount]]</f>
        <v>0</v>
      </c>
      <c r="M365" s="11">
        <v>-175</v>
      </c>
      <c r="N365" s="11">
        <v>0</v>
      </c>
      <c r="O365" s="11">
        <v>-175</v>
      </c>
      <c r="P365" t="s">
        <v>21</v>
      </c>
    </row>
    <row r="366" spans="3:20" x14ac:dyDescent="0.45">
      <c r="C36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66" t="s">
        <v>288</v>
      </c>
      <c r="E366" t="s">
        <v>1853</v>
      </c>
      <c r="F366" t="s">
        <v>19</v>
      </c>
      <c r="G366" t="s">
        <v>497</v>
      </c>
      <c r="H366" s="1">
        <v>45877</v>
      </c>
      <c r="I366" t="s">
        <v>498</v>
      </c>
      <c r="J366">
        <v>575</v>
      </c>
      <c r="K366" t="s">
        <v>21</v>
      </c>
      <c r="L366" s="3">
        <f>Data[[#This Row],[Fees]]/Data[[#This Row],[Converted Amount]]</f>
        <v>2.9530434782608698E-2</v>
      </c>
      <c r="M366" s="11">
        <v>575</v>
      </c>
      <c r="N366" s="11">
        <v>16.98</v>
      </c>
      <c r="O366" s="11">
        <v>558.02</v>
      </c>
      <c r="P366" t="s">
        <v>21</v>
      </c>
      <c r="Q366" t="s">
        <v>2176</v>
      </c>
      <c r="R366" t="s">
        <v>2039</v>
      </c>
      <c r="S366" t="s">
        <v>2040</v>
      </c>
      <c r="T366" t="s">
        <v>2041</v>
      </c>
    </row>
    <row r="367" spans="3:20" x14ac:dyDescent="0.45">
      <c r="C36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67" t="s">
        <v>288</v>
      </c>
      <c r="E367" t="s">
        <v>1853</v>
      </c>
      <c r="F367" t="s">
        <v>19</v>
      </c>
      <c r="G367" t="s">
        <v>503</v>
      </c>
      <c r="H367" s="1">
        <v>45877</v>
      </c>
      <c r="I367" t="s">
        <v>504</v>
      </c>
      <c r="J367">
        <v>150</v>
      </c>
      <c r="K367" t="s">
        <v>21</v>
      </c>
      <c r="L367" s="3">
        <f>Data[[#This Row],[Fees]]/Data[[#This Row],[Converted Amount]]</f>
        <v>0</v>
      </c>
      <c r="M367" s="11">
        <v>150</v>
      </c>
      <c r="N367" s="11">
        <v>0</v>
      </c>
      <c r="O367" s="11">
        <v>150</v>
      </c>
      <c r="P367" t="s">
        <v>21</v>
      </c>
      <c r="Q367" t="s">
        <v>2007</v>
      </c>
      <c r="R367" t="s">
        <v>2008</v>
      </c>
      <c r="S367" t="s">
        <v>2009</v>
      </c>
      <c r="T367" t="s">
        <v>2010</v>
      </c>
    </row>
    <row r="368" spans="3:20" x14ac:dyDescent="0.45">
      <c r="C36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45876</v>
      </c>
      <c r="D368" t="s">
        <v>288</v>
      </c>
      <c r="E368" t="s">
        <v>1853</v>
      </c>
      <c r="F368" t="s">
        <v>48</v>
      </c>
      <c r="G368" t="s">
        <v>526</v>
      </c>
      <c r="H368" s="1">
        <v>45877</v>
      </c>
      <c r="I368" t="s">
        <v>522</v>
      </c>
      <c r="J368">
        <v>-167.35</v>
      </c>
      <c r="K368" t="s">
        <v>21</v>
      </c>
      <c r="L368" s="3">
        <f>Data[[#This Row],[Fees]]/Data[[#This Row],[Converted Amount]]</f>
        <v>0</v>
      </c>
      <c r="M368" s="11">
        <v>-167.35</v>
      </c>
      <c r="N368" s="11">
        <v>0</v>
      </c>
      <c r="O368" s="11">
        <v>-167.35</v>
      </c>
      <c r="P368" t="s">
        <v>21</v>
      </c>
    </row>
    <row r="369" spans="3:25" x14ac:dyDescent="0.45">
      <c r="C36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45877</v>
      </c>
      <c r="D369" t="s">
        <v>288</v>
      </c>
      <c r="E369" t="s">
        <v>1853</v>
      </c>
      <c r="F369" t="s">
        <v>48</v>
      </c>
      <c r="G369" t="s">
        <v>527</v>
      </c>
      <c r="H369" s="1">
        <v>45877</v>
      </c>
      <c r="I369" t="s">
        <v>528</v>
      </c>
      <c r="J369">
        <v>-2.88</v>
      </c>
      <c r="K369" t="s">
        <v>21</v>
      </c>
      <c r="L369" s="3">
        <f>Data[[#This Row],[Fees]]/Data[[#This Row],[Converted Amount]]</f>
        <v>0</v>
      </c>
      <c r="M369" s="11">
        <v>-2.88</v>
      </c>
      <c r="N369" s="11">
        <v>0</v>
      </c>
      <c r="O369" s="11">
        <v>-2.88</v>
      </c>
      <c r="P369" t="s">
        <v>21</v>
      </c>
    </row>
    <row r="370" spans="3:25" x14ac:dyDescent="0.45">
      <c r="C37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45877</v>
      </c>
      <c r="D370" t="s">
        <v>288</v>
      </c>
      <c r="E370" t="s">
        <v>1853</v>
      </c>
      <c r="F370" t="s">
        <v>48</v>
      </c>
      <c r="G370" t="s">
        <v>529</v>
      </c>
      <c r="H370" s="1">
        <v>45877</v>
      </c>
      <c r="I370" t="s">
        <v>530</v>
      </c>
      <c r="J370">
        <v>-0.75</v>
      </c>
      <c r="K370" t="s">
        <v>21</v>
      </c>
      <c r="L370" s="3">
        <f>Data[[#This Row],[Fees]]/Data[[#This Row],[Converted Amount]]</f>
        <v>0</v>
      </c>
      <c r="M370" s="11">
        <v>-0.75</v>
      </c>
      <c r="N370" s="11">
        <v>0</v>
      </c>
      <c r="O370" s="11">
        <v>-0.75</v>
      </c>
      <c r="P370" t="s">
        <v>21</v>
      </c>
    </row>
    <row r="371" spans="3:25" x14ac:dyDescent="0.45">
      <c r="C37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71" t="s">
        <v>288</v>
      </c>
      <c r="E371" t="s">
        <v>1852</v>
      </c>
      <c r="F371" t="s">
        <v>19</v>
      </c>
      <c r="G371" t="s">
        <v>401</v>
      </c>
      <c r="H371" s="1">
        <v>45878</v>
      </c>
      <c r="I371" t="s">
        <v>402</v>
      </c>
      <c r="J371">
        <v>41320</v>
      </c>
      <c r="K371" t="s">
        <v>21</v>
      </c>
      <c r="L371" s="3">
        <f>Data[[#This Row],[Fees]]/Data[[#This Row],[Converted Amount]]</f>
        <v>3.4007260406582772E-2</v>
      </c>
      <c r="M371" s="11">
        <v>41320</v>
      </c>
      <c r="N371" s="11">
        <v>1405.18</v>
      </c>
      <c r="O371" s="11">
        <v>39914.82</v>
      </c>
      <c r="P371" t="s">
        <v>21</v>
      </c>
      <c r="Q371" t="s">
        <v>2371</v>
      </c>
      <c r="R371" t="s">
        <v>2372</v>
      </c>
      <c r="S371" t="s">
        <v>2373</v>
      </c>
      <c r="T371" t="s">
        <v>2374</v>
      </c>
    </row>
    <row r="372" spans="3:25" x14ac:dyDescent="0.45">
      <c r="C37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45878</v>
      </c>
      <c r="D372" t="s">
        <v>288</v>
      </c>
      <c r="E372" t="s">
        <v>1853</v>
      </c>
      <c r="F372" t="s">
        <v>48</v>
      </c>
      <c r="G372" t="s">
        <v>531</v>
      </c>
      <c r="H372" s="1">
        <v>45878</v>
      </c>
      <c r="I372" t="s">
        <v>532</v>
      </c>
      <c r="J372">
        <v>-206.6</v>
      </c>
      <c r="K372" t="s">
        <v>21</v>
      </c>
      <c r="L372" s="3">
        <f>Data[[#This Row],[Fees]]/Data[[#This Row],[Converted Amount]]</f>
        <v>0</v>
      </c>
      <c r="M372" s="11">
        <v>-206.6</v>
      </c>
      <c r="N372" s="11">
        <v>0</v>
      </c>
      <c r="O372" s="11">
        <v>-206.6</v>
      </c>
      <c r="P372" t="s">
        <v>21</v>
      </c>
    </row>
    <row r="373" spans="3:25" x14ac:dyDescent="0.45">
      <c r="C37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73" t="s">
        <v>288</v>
      </c>
      <c r="E373" t="s">
        <v>1852</v>
      </c>
      <c r="F373" t="s">
        <v>19</v>
      </c>
      <c r="G373" t="s">
        <v>403</v>
      </c>
      <c r="H373" s="1">
        <v>45880</v>
      </c>
      <c r="I373" t="s">
        <v>404</v>
      </c>
      <c r="J373">
        <v>128</v>
      </c>
      <c r="K373" t="s">
        <v>21</v>
      </c>
      <c r="L373" s="3">
        <f>Data[[#This Row],[Fees]]/Data[[#This Row],[Converted Amount]]</f>
        <v>3.1328124999999998E-2</v>
      </c>
      <c r="M373" s="11">
        <v>128</v>
      </c>
      <c r="N373" s="11">
        <v>4.01</v>
      </c>
      <c r="O373" s="11">
        <v>123.99</v>
      </c>
      <c r="P373" t="s">
        <v>21</v>
      </c>
      <c r="Q373" t="s">
        <v>2160</v>
      </c>
      <c r="R373" t="s">
        <v>2161</v>
      </c>
      <c r="S373" t="s">
        <v>2162</v>
      </c>
      <c r="T373" t="s">
        <v>2375</v>
      </c>
    </row>
    <row r="374" spans="3:25" x14ac:dyDescent="0.45">
      <c r="C37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45880</v>
      </c>
      <c r="D374" t="s">
        <v>288</v>
      </c>
      <c r="E374" t="s">
        <v>1852</v>
      </c>
      <c r="F374" t="s">
        <v>48</v>
      </c>
      <c r="G374" t="s">
        <v>435</v>
      </c>
      <c r="H374" s="1">
        <v>45880</v>
      </c>
      <c r="I374" t="s">
        <v>436</v>
      </c>
      <c r="J374">
        <v>-0.64</v>
      </c>
      <c r="K374" t="s">
        <v>21</v>
      </c>
      <c r="L374" s="3">
        <f>Data[[#This Row],[Fees]]/Data[[#This Row],[Converted Amount]]</f>
        <v>0</v>
      </c>
      <c r="M374" s="11">
        <v>-0.64</v>
      </c>
      <c r="N374" s="11">
        <v>0</v>
      </c>
      <c r="O374" s="11">
        <v>-0.64</v>
      </c>
      <c r="P374" t="s">
        <v>21</v>
      </c>
    </row>
    <row r="375" spans="3:25" x14ac:dyDescent="0.45">
      <c r="C37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75" t="s">
        <v>288</v>
      </c>
      <c r="E375" t="s">
        <v>1852</v>
      </c>
      <c r="F375" t="s">
        <v>19</v>
      </c>
      <c r="G375" t="s">
        <v>405</v>
      </c>
      <c r="H375" s="1">
        <v>45881</v>
      </c>
      <c r="I375" t="s">
        <v>406</v>
      </c>
      <c r="J375">
        <v>12300</v>
      </c>
      <c r="K375" t="s">
        <v>21</v>
      </c>
      <c r="L375" s="3">
        <f>Data[[#This Row],[Fees]]/Data[[#This Row],[Converted Amount]]</f>
        <v>3.4024390243902441E-2</v>
      </c>
      <c r="M375" s="11">
        <v>12300</v>
      </c>
      <c r="N375" s="11">
        <v>418.5</v>
      </c>
      <c r="O375" s="11">
        <v>11881.5</v>
      </c>
      <c r="P375" t="s">
        <v>21</v>
      </c>
      <c r="Q375" t="s">
        <v>2376</v>
      </c>
      <c r="R375" t="s">
        <v>2377</v>
      </c>
      <c r="S375" t="s">
        <v>2378</v>
      </c>
      <c r="T375" t="s">
        <v>2379</v>
      </c>
    </row>
    <row r="376" spans="3:25" x14ac:dyDescent="0.45">
      <c r="C37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76" t="s">
        <v>288</v>
      </c>
      <c r="E376" t="s">
        <v>1852</v>
      </c>
      <c r="F376" t="s">
        <v>19</v>
      </c>
      <c r="G376" t="s">
        <v>407</v>
      </c>
      <c r="H376" s="1">
        <v>45881</v>
      </c>
      <c r="I376" t="s">
        <v>408</v>
      </c>
      <c r="J376">
        <v>84</v>
      </c>
      <c r="K376" t="s">
        <v>21</v>
      </c>
      <c r="L376" s="3">
        <f>Data[[#This Row],[Fees]]/Data[[#This Row],[Converted Amount]]</f>
        <v>3.2619047619047624E-2</v>
      </c>
      <c r="M376" s="11">
        <v>84</v>
      </c>
      <c r="N376" s="11">
        <v>2.74</v>
      </c>
      <c r="O376" s="11">
        <v>81.260000000000005</v>
      </c>
      <c r="P376" t="s">
        <v>21</v>
      </c>
      <c r="Q376" t="s">
        <v>2122</v>
      </c>
      <c r="R376" t="s">
        <v>2123</v>
      </c>
      <c r="S376" t="s">
        <v>2124</v>
      </c>
      <c r="T376" t="s">
        <v>2380</v>
      </c>
    </row>
    <row r="377" spans="3:25" x14ac:dyDescent="0.45">
      <c r="C37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77" t="s">
        <v>288</v>
      </c>
      <c r="E377" t="s">
        <v>1852</v>
      </c>
      <c r="F377" t="s">
        <v>19</v>
      </c>
      <c r="G377" t="s">
        <v>409</v>
      </c>
      <c r="H377" s="1">
        <v>45881</v>
      </c>
      <c r="I377" t="s">
        <v>410</v>
      </c>
      <c r="J377">
        <v>5000</v>
      </c>
      <c r="K377" t="s">
        <v>21</v>
      </c>
      <c r="L377" s="3">
        <f>Data[[#This Row],[Fees]]/Data[[#This Row],[Converted Amount]]</f>
        <v>3.406E-2</v>
      </c>
      <c r="M377" s="11">
        <v>5000</v>
      </c>
      <c r="N377" s="11">
        <v>170.3</v>
      </c>
      <c r="O377" s="11">
        <v>4829.7</v>
      </c>
      <c r="P377" t="s">
        <v>21</v>
      </c>
      <c r="Q377" t="s">
        <v>2363</v>
      </c>
      <c r="R377" t="s">
        <v>2364</v>
      </c>
      <c r="S377" t="s">
        <v>2365</v>
      </c>
      <c r="T377" t="s">
        <v>2366</v>
      </c>
    </row>
    <row r="378" spans="3:25" x14ac:dyDescent="0.45">
      <c r="C37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78" t="s">
        <v>288</v>
      </c>
      <c r="E378" t="s">
        <v>1852</v>
      </c>
      <c r="F378" t="s">
        <v>19</v>
      </c>
      <c r="G378" t="s">
        <v>411</v>
      </c>
      <c r="H378" s="1">
        <v>45881</v>
      </c>
      <c r="I378" t="s">
        <v>412</v>
      </c>
      <c r="J378">
        <v>4850</v>
      </c>
      <c r="K378" t="s">
        <v>21</v>
      </c>
      <c r="L378" s="3">
        <f>Data[[#This Row],[Fees]]/Data[[#This Row],[Converted Amount]]</f>
        <v>3.4061855670103093E-2</v>
      </c>
      <c r="M378" s="11">
        <v>4850</v>
      </c>
      <c r="N378" s="11">
        <v>165.2</v>
      </c>
      <c r="O378" s="11">
        <v>4684.8</v>
      </c>
      <c r="P378" t="s">
        <v>21</v>
      </c>
      <c r="Q378" t="s">
        <v>2363</v>
      </c>
      <c r="R378" t="s">
        <v>2364</v>
      </c>
      <c r="S378" t="s">
        <v>2365</v>
      </c>
      <c r="T378" t="s">
        <v>2366</v>
      </c>
      <c r="Y378" t="s">
        <v>76</v>
      </c>
    </row>
    <row r="379" spans="3:25" x14ac:dyDescent="0.45">
      <c r="C37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79" t="s">
        <v>288</v>
      </c>
      <c r="E379" t="s">
        <v>1852</v>
      </c>
      <c r="F379" t="s">
        <v>19</v>
      </c>
      <c r="G379" t="s">
        <v>382</v>
      </c>
      <c r="H379" s="1">
        <v>45881</v>
      </c>
      <c r="I379" t="s">
        <v>383</v>
      </c>
      <c r="J379">
        <v>52950</v>
      </c>
      <c r="K379" t="s">
        <v>21</v>
      </c>
      <c r="L379" s="3">
        <f>Data[[#This Row],[Fees]]/Data[[#This Row],[Converted Amount]]</f>
        <v>1.5108593012275732E-4</v>
      </c>
      <c r="M379" s="11">
        <v>52950</v>
      </c>
      <c r="N379" s="11">
        <v>8</v>
      </c>
      <c r="O379" s="11">
        <v>52942</v>
      </c>
      <c r="P379" t="s">
        <v>21</v>
      </c>
      <c r="Q379" t="s">
        <v>2381</v>
      </c>
      <c r="R379" t="s">
        <v>2382</v>
      </c>
      <c r="S379" t="s">
        <v>2383</v>
      </c>
      <c r="T379" t="s">
        <v>2384</v>
      </c>
    </row>
    <row r="380" spans="3:25" x14ac:dyDescent="0.45">
      <c r="C38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45881</v>
      </c>
      <c r="D380" t="s">
        <v>288</v>
      </c>
      <c r="E380" t="s">
        <v>1852</v>
      </c>
      <c r="F380" t="s">
        <v>48</v>
      </c>
      <c r="G380" t="s">
        <v>437</v>
      </c>
      <c r="H380" s="1">
        <v>45881</v>
      </c>
      <c r="I380" t="s">
        <v>438</v>
      </c>
      <c r="J380">
        <v>-61.5</v>
      </c>
      <c r="K380" t="s">
        <v>21</v>
      </c>
      <c r="L380" s="3">
        <f>Data[[#This Row],[Fees]]/Data[[#This Row],[Converted Amount]]</f>
        <v>0</v>
      </c>
      <c r="M380" s="11">
        <v>-61.5</v>
      </c>
      <c r="N380" s="11">
        <v>0</v>
      </c>
      <c r="O380" s="11">
        <v>-61.5</v>
      </c>
      <c r="P380" t="s">
        <v>21</v>
      </c>
    </row>
    <row r="381" spans="3:25" x14ac:dyDescent="0.45">
      <c r="C38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45881</v>
      </c>
      <c r="D381" t="s">
        <v>288</v>
      </c>
      <c r="E381" t="s">
        <v>1852</v>
      </c>
      <c r="F381" t="s">
        <v>48</v>
      </c>
      <c r="G381" t="s">
        <v>439</v>
      </c>
      <c r="H381" s="1">
        <v>45881</v>
      </c>
      <c r="I381" t="s">
        <v>440</v>
      </c>
      <c r="J381">
        <v>-0.42</v>
      </c>
      <c r="K381" t="s">
        <v>21</v>
      </c>
      <c r="L381" s="3">
        <f>Data[[#This Row],[Fees]]/Data[[#This Row],[Converted Amount]]</f>
        <v>0</v>
      </c>
      <c r="M381" s="11">
        <v>-0.42</v>
      </c>
      <c r="N381" s="11">
        <v>0</v>
      </c>
      <c r="O381" s="11">
        <v>-0.42</v>
      </c>
      <c r="P381" t="s">
        <v>21</v>
      </c>
    </row>
    <row r="382" spans="3:25" x14ac:dyDescent="0.45">
      <c r="C38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45881</v>
      </c>
      <c r="D382" t="s">
        <v>288</v>
      </c>
      <c r="E382" t="s">
        <v>1852</v>
      </c>
      <c r="F382" t="s">
        <v>48</v>
      </c>
      <c r="G382" t="s">
        <v>441</v>
      </c>
      <c r="H382" s="1">
        <v>45881</v>
      </c>
      <c r="I382" t="s">
        <v>440</v>
      </c>
      <c r="J382">
        <v>-264.75</v>
      </c>
      <c r="K382" t="s">
        <v>21</v>
      </c>
      <c r="L382" s="3">
        <f>Data[[#This Row],[Fees]]/Data[[#This Row],[Converted Amount]]</f>
        <v>0</v>
      </c>
      <c r="M382" s="11">
        <v>-264.75</v>
      </c>
      <c r="N382" s="11">
        <v>0</v>
      </c>
      <c r="O382" s="11">
        <v>-264.75</v>
      </c>
      <c r="P382" t="s">
        <v>21</v>
      </c>
    </row>
    <row r="383" spans="3:25" x14ac:dyDescent="0.45">
      <c r="C38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45881</v>
      </c>
      <c r="D383" t="s">
        <v>288</v>
      </c>
      <c r="E383" t="s">
        <v>1852</v>
      </c>
      <c r="F383" t="s">
        <v>48</v>
      </c>
      <c r="G383" t="s">
        <v>442</v>
      </c>
      <c r="H383" s="1">
        <v>45881</v>
      </c>
      <c r="I383" t="s">
        <v>440</v>
      </c>
      <c r="J383">
        <v>-49.25</v>
      </c>
      <c r="K383" t="s">
        <v>21</v>
      </c>
      <c r="L383" s="3">
        <f>Data[[#This Row],[Fees]]/Data[[#This Row],[Converted Amount]]</f>
        <v>0</v>
      </c>
      <c r="M383" s="11">
        <v>-49.25</v>
      </c>
      <c r="N383" s="11">
        <v>0</v>
      </c>
      <c r="O383" s="11">
        <v>-49.25</v>
      </c>
      <c r="P383" t="s">
        <v>21</v>
      </c>
    </row>
    <row r="384" spans="3:25" x14ac:dyDescent="0.45">
      <c r="C38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84" t="s">
        <v>288</v>
      </c>
      <c r="E384" t="s">
        <v>1852</v>
      </c>
      <c r="F384" t="s">
        <v>19</v>
      </c>
      <c r="G384" t="s">
        <v>413</v>
      </c>
      <c r="H384" s="1">
        <v>45882</v>
      </c>
      <c r="I384" t="s">
        <v>414</v>
      </c>
      <c r="J384">
        <v>8125</v>
      </c>
      <c r="K384" t="s">
        <v>21</v>
      </c>
      <c r="L384" s="3">
        <f>Data[[#This Row],[Fees]]/Data[[#This Row],[Converted Amount]]</f>
        <v>2.9037538461538462E-2</v>
      </c>
      <c r="M384" s="11">
        <v>8125</v>
      </c>
      <c r="N384" s="11">
        <v>235.93</v>
      </c>
      <c r="O384" s="11">
        <v>7889.07</v>
      </c>
      <c r="P384" t="s">
        <v>21</v>
      </c>
      <c r="Q384" t="s">
        <v>2385</v>
      </c>
      <c r="R384" t="s">
        <v>2386</v>
      </c>
      <c r="S384" t="s">
        <v>2387</v>
      </c>
      <c r="T384" t="s">
        <v>2388</v>
      </c>
    </row>
    <row r="385" spans="3:25" x14ac:dyDescent="0.45">
      <c r="C38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85" t="s">
        <v>288</v>
      </c>
      <c r="E385" t="s">
        <v>1852</v>
      </c>
      <c r="F385" t="s">
        <v>19</v>
      </c>
      <c r="G385" t="s">
        <v>415</v>
      </c>
      <c r="H385" s="1">
        <v>45882</v>
      </c>
      <c r="I385" t="s">
        <v>416</v>
      </c>
      <c r="J385">
        <v>8125</v>
      </c>
      <c r="K385" t="s">
        <v>21</v>
      </c>
      <c r="L385" s="3">
        <f>Data[[#This Row],[Fees]]/Data[[#This Row],[Converted Amount]]</f>
        <v>2.9037538461538462E-2</v>
      </c>
      <c r="M385" s="11">
        <v>8125</v>
      </c>
      <c r="N385" s="11">
        <v>235.93</v>
      </c>
      <c r="O385" s="11">
        <v>7889.07</v>
      </c>
      <c r="P385" t="s">
        <v>21</v>
      </c>
      <c r="Q385" t="s">
        <v>2385</v>
      </c>
      <c r="R385" t="s">
        <v>2386</v>
      </c>
      <c r="S385" t="s">
        <v>2387</v>
      </c>
      <c r="T385" t="s">
        <v>2388</v>
      </c>
      <c r="Y385" t="s">
        <v>81</v>
      </c>
    </row>
    <row r="386" spans="3:25" x14ac:dyDescent="0.45">
      <c r="C38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86" t="s">
        <v>288</v>
      </c>
      <c r="E386" t="s">
        <v>1852</v>
      </c>
      <c r="F386" t="s">
        <v>19</v>
      </c>
      <c r="G386" t="s">
        <v>417</v>
      </c>
      <c r="H386" s="1">
        <v>45882</v>
      </c>
      <c r="I386" t="s">
        <v>418</v>
      </c>
      <c r="J386">
        <v>8125</v>
      </c>
      <c r="K386" t="s">
        <v>21</v>
      </c>
      <c r="L386" s="3">
        <f>Data[[#This Row],[Fees]]/Data[[#This Row],[Converted Amount]]</f>
        <v>2.9037538461538462E-2</v>
      </c>
      <c r="M386" s="11">
        <v>8125</v>
      </c>
      <c r="N386" s="11">
        <v>235.93</v>
      </c>
      <c r="O386" s="11">
        <v>7889.07</v>
      </c>
      <c r="P386" t="s">
        <v>21</v>
      </c>
      <c r="Q386" t="s">
        <v>2385</v>
      </c>
      <c r="R386" t="s">
        <v>2386</v>
      </c>
      <c r="S386" t="s">
        <v>2387</v>
      </c>
      <c r="T386" t="s">
        <v>2388</v>
      </c>
    </row>
    <row r="387" spans="3:25" x14ac:dyDescent="0.45">
      <c r="C38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87" t="s">
        <v>288</v>
      </c>
      <c r="E387" t="s">
        <v>1852</v>
      </c>
      <c r="F387" t="s">
        <v>19</v>
      </c>
      <c r="G387" t="s">
        <v>419</v>
      </c>
      <c r="H387" s="1">
        <v>45882</v>
      </c>
      <c r="I387" t="s">
        <v>420</v>
      </c>
      <c r="J387">
        <v>8125</v>
      </c>
      <c r="K387" t="s">
        <v>21</v>
      </c>
      <c r="L387" s="3">
        <f>Data[[#This Row],[Fees]]/Data[[#This Row],[Converted Amount]]</f>
        <v>2.9037538461538462E-2</v>
      </c>
      <c r="M387" s="11">
        <v>8125</v>
      </c>
      <c r="N387" s="11">
        <v>235.93</v>
      </c>
      <c r="O387" s="11">
        <v>7889.07</v>
      </c>
      <c r="P387" t="s">
        <v>21</v>
      </c>
      <c r="Q387" t="s">
        <v>2385</v>
      </c>
      <c r="R387" t="s">
        <v>2386</v>
      </c>
      <c r="S387" t="s">
        <v>2387</v>
      </c>
      <c r="T387" t="s">
        <v>2388</v>
      </c>
    </row>
    <row r="388" spans="3:25" x14ac:dyDescent="0.45">
      <c r="C38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88" t="s">
        <v>288</v>
      </c>
      <c r="E388" t="s">
        <v>1852</v>
      </c>
      <c r="F388" t="s">
        <v>19</v>
      </c>
      <c r="G388" t="s">
        <v>421</v>
      </c>
      <c r="H388" s="1">
        <v>45882</v>
      </c>
      <c r="I388" t="s">
        <v>422</v>
      </c>
      <c r="J388">
        <v>51350</v>
      </c>
      <c r="K388" t="s">
        <v>21</v>
      </c>
      <c r="L388" s="3">
        <f>Data[[#This Row],[Fees]]/Data[[#This Row],[Converted Amount]]</f>
        <v>3.4005842259006817E-2</v>
      </c>
      <c r="M388" s="11">
        <v>51350</v>
      </c>
      <c r="N388" s="11">
        <v>1746.2</v>
      </c>
      <c r="O388" s="11">
        <v>49603.8</v>
      </c>
      <c r="P388" t="s">
        <v>21</v>
      </c>
      <c r="Q388" t="s">
        <v>2389</v>
      </c>
      <c r="R388" t="s">
        <v>2390</v>
      </c>
      <c r="S388" t="s">
        <v>2391</v>
      </c>
      <c r="T388" t="s">
        <v>2392</v>
      </c>
      <c r="Y388" t="s">
        <v>88</v>
      </c>
    </row>
    <row r="389" spans="3:25" x14ac:dyDescent="0.45">
      <c r="C38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89" t="s">
        <v>288</v>
      </c>
      <c r="E389" t="s">
        <v>1852</v>
      </c>
      <c r="F389" t="s">
        <v>41</v>
      </c>
      <c r="G389" t="s">
        <v>431</v>
      </c>
      <c r="H389" s="1">
        <v>45882</v>
      </c>
      <c r="I389" t="s">
        <v>432</v>
      </c>
      <c r="J389">
        <v>-125</v>
      </c>
      <c r="K389" t="s">
        <v>21</v>
      </c>
      <c r="L389" s="3">
        <f>Data[[#This Row],[Fees]]/Data[[#This Row],[Converted Amount]]</f>
        <v>0</v>
      </c>
      <c r="M389" s="11">
        <v>-125</v>
      </c>
      <c r="N389" s="11">
        <v>0</v>
      </c>
      <c r="O389" s="11">
        <v>-125</v>
      </c>
      <c r="P389" t="s">
        <v>21</v>
      </c>
      <c r="Q389" t="s">
        <v>2393</v>
      </c>
      <c r="R389" t="s">
        <v>2394</v>
      </c>
      <c r="S389" t="s">
        <v>2395</v>
      </c>
      <c r="T389" t="s">
        <v>2121</v>
      </c>
    </row>
    <row r="390" spans="3:25" x14ac:dyDescent="0.45">
      <c r="C39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45882</v>
      </c>
      <c r="D390" t="s">
        <v>288</v>
      </c>
      <c r="E390" t="s">
        <v>1852</v>
      </c>
      <c r="F390" t="s">
        <v>48</v>
      </c>
      <c r="G390" t="s">
        <v>443</v>
      </c>
      <c r="H390" s="1">
        <v>45882</v>
      </c>
      <c r="I390" t="s">
        <v>444</v>
      </c>
      <c r="J390">
        <v>-162.5</v>
      </c>
      <c r="K390" t="s">
        <v>21</v>
      </c>
      <c r="L390" s="3">
        <f>Data[[#This Row],[Fees]]/Data[[#This Row],[Converted Amount]]</f>
        <v>0</v>
      </c>
      <c r="M390" s="11">
        <v>-162.5</v>
      </c>
      <c r="N390" s="11">
        <v>0</v>
      </c>
      <c r="O390" s="11">
        <v>-162.5</v>
      </c>
      <c r="P390" t="s">
        <v>21</v>
      </c>
    </row>
    <row r="391" spans="3:25" x14ac:dyDescent="0.45">
      <c r="C39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45882</v>
      </c>
      <c r="D391" t="s">
        <v>288</v>
      </c>
      <c r="E391" t="s">
        <v>1852</v>
      </c>
      <c r="F391" t="s">
        <v>48</v>
      </c>
      <c r="G391" t="s">
        <v>445</v>
      </c>
      <c r="H391" s="1">
        <v>45882</v>
      </c>
      <c r="I391" t="s">
        <v>446</v>
      </c>
      <c r="J391">
        <v>-256.75</v>
      </c>
      <c r="K391" t="s">
        <v>21</v>
      </c>
      <c r="L391" s="3">
        <f>Data[[#This Row],[Fees]]/Data[[#This Row],[Converted Amount]]</f>
        <v>0</v>
      </c>
      <c r="M391" s="11">
        <v>-256.75</v>
      </c>
      <c r="N391" s="11">
        <v>0</v>
      </c>
      <c r="O391" s="11">
        <v>-256.75</v>
      </c>
      <c r="P391" t="s">
        <v>21</v>
      </c>
    </row>
    <row r="392" spans="3:25" x14ac:dyDescent="0.45">
      <c r="C39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92" t="s">
        <v>288</v>
      </c>
      <c r="E392" t="s">
        <v>1852</v>
      </c>
      <c r="F392" t="s">
        <v>19</v>
      </c>
      <c r="G392" t="s">
        <v>423</v>
      </c>
      <c r="H392" s="1">
        <v>45883</v>
      </c>
      <c r="I392" t="s">
        <v>424</v>
      </c>
      <c r="J392">
        <v>1755</v>
      </c>
      <c r="K392" t="s">
        <v>21</v>
      </c>
      <c r="L392" s="3">
        <f>Data[[#This Row],[Fees]]/Data[[#This Row],[Converted Amount]]</f>
        <v>2.9173789173789176E-2</v>
      </c>
      <c r="M392" s="11">
        <v>1755</v>
      </c>
      <c r="N392" s="11">
        <v>51.2</v>
      </c>
      <c r="O392" s="11">
        <v>1703.8</v>
      </c>
      <c r="P392" t="s">
        <v>21</v>
      </c>
      <c r="Q392" t="s">
        <v>2092</v>
      </c>
      <c r="R392" t="s">
        <v>2093</v>
      </c>
      <c r="S392" t="s">
        <v>2094</v>
      </c>
      <c r="T392" t="s">
        <v>2396</v>
      </c>
    </row>
    <row r="393" spans="3:25" x14ac:dyDescent="0.45">
      <c r="C39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93" t="s">
        <v>288</v>
      </c>
      <c r="E393" t="s">
        <v>1852</v>
      </c>
      <c r="F393" t="s">
        <v>19</v>
      </c>
      <c r="G393" t="s">
        <v>425</v>
      </c>
      <c r="H393" s="1">
        <v>45883</v>
      </c>
      <c r="I393" t="s">
        <v>426</v>
      </c>
      <c r="J393">
        <v>71650</v>
      </c>
      <c r="K393" t="s">
        <v>21</v>
      </c>
      <c r="L393" s="3">
        <f>Data[[#This Row],[Fees]]/Data[[#This Row],[Converted Amount]]</f>
        <v>2.9004187020237267E-2</v>
      </c>
      <c r="M393" s="11">
        <v>71650</v>
      </c>
      <c r="N393" s="11">
        <v>2078.15</v>
      </c>
      <c r="O393" s="11">
        <v>69571.850000000006</v>
      </c>
      <c r="P393" t="s">
        <v>21</v>
      </c>
      <c r="Q393" t="s">
        <v>2397</v>
      </c>
      <c r="R393" t="s">
        <v>2398</v>
      </c>
      <c r="S393" t="s">
        <v>2399</v>
      </c>
      <c r="T393" t="s">
        <v>2400</v>
      </c>
      <c r="Y393" t="s">
        <v>76</v>
      </c>
    </row>
    <row r="394" spans="3:25" x14ac:dyDescent="0.45">
      <c r="C39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94" t="s">
        <v>288</v>
      </c>
      <c r="E394" t="s">
        <v>1852</v>
      </c>
      <c r="F394" t="s">
        <v>19</v>
      </c>
      <c r="G394" t="s">
        <v>427</v>
      </c>
      <c r="H394" s="1">
        <v>45883</v>
      </c>
      <c r="I394" t="s">
        <v>428</v>
      </c>
      <c r="J394">
        <v>2320</v>
      </c>
      <c r="K394" t="s">
        <v>21</v>
      </c>
      <c r="L394" s="3">
        <f>Data[[#This Row],[Fees]]/Data[[#This Row],[Converted Amount]]</f>
        <v>4.4129310344827581E-2</v>
      </c>
      <c r="M394" s="11">
        <v>2320</v>
      </c>
      <c r="N394" s="11">
        <v>102.38</v>
      </c>
      <c r="O394" s="11">
        <v>2217.62</v>
      </c>
      <c r="P394" t="s">
        <v>21</v>
      </c>
      <c r="Q394" t="s">
        <v>2083</v>
      </c>
      <c r="R394" t="s">
        <v>2401</v>
      </c>
      <c r="S394" t="s">
        <v>2402</v>
      </c>
      <c r="T394" t="s">
        <v>2403</v>
      </c>
    </row>
    <row r="395" spans="3:25" x14ac:dyDescent="0.45">
      <c r="C39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95" t="s">
        <v>288</v>
      </c>
      <c r="E395" t="s">
        <v>1852</v>
      </c>
      <c r="F395" t="s">
        <v>19</v>
      </c>
      <c r="G395" t="s">
        <v>433</v>
      </c>
      <c r="H395" s="1">
        <v>45883</v>
      </c>
      <c r="I395" t="s">
        <v>434</v>
      </c>
      <c r="J395">
        <v>140200</v>
      </c>
      <c r="K395" t="s">
        <v>21</v>
      </c>
      <c r="L395" s="3">
        <f>Data[[#This Row],[Fees]]/Data[[#This Row],[Converted Amount]]</f>
        <v>5.7061340941512125E-5</v>
      </c>
      <c r="M395" s="11">
        <v>140200</v>
      </c>
      <c r="N395" s="11">
        <v>8</v>
      </c>
      <c r="O395" s="11">
        <v>140192</v>
      </c>
      <c r="P395" t="s">
        <v>21</v>
      </c>
      <c r="Q395" t="s">
        <v>2404</v>
      </c>
      <c r="R395" t="s">
        <v>2405</v>
      </c>
      <c r="S395" t="s">
        <v>2406</v>
      </c>
      <c r="T395" t="s">
        <v>2407</v>
      </c>
    </row>
    <row r="396" spans="3:25" x14ac:dyDescent="0.45">
      <c r="C39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45883</v>
      </c>
      <c r="D396" t="s">
        <v>288</v>
      </c>
      <c r="E396" t="s">
        <v>1852</v>
      </c>
      <c r="F396" t="s">
        <v>48</v>
      </c>
      <c r="G396" t="s">
        <v>447</v>
      </c>
      <c r="H396" s="1">
        <v>45883</v>
      </c>
      <c r="I396" t="s">
        <v>448</v>
      </c>
      <c r="J396">
        <v>-8.7799999999999994</v>
      </c>
      <c r="K396" t="s">
        <v>21</v>
      </c>
      <c r="L396" s="3">
        <f>Data[[#This Row],[Fees]]/Data[[#This Row],[Converted Amount]]</f>
        <v>0</v>
      </c>
      <c r="M396" s="11">
        <v>-8.7799999999999994</v>
      </c>
      <c r="N396" s="11">
        <v>0</v>
      </c>
      <c r="O396" s="11">
        <v>-8.7799999999999994</v>
      </c>
      <c r="P396" t="s">
        <v>21</v>
      </c>
    </row>
    <row r="397" spans="3:25" x14ac:dyDescent="0.45">
      <c r="C39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45883</v>
      </c>
      <c r="D397" t="s">
        <v>288</v>
      </c>
      <c r="E397" t="s">
        <v>1852</v>
      </c>
      <c r="F397" t="s">
        <v>48</v>
      </c>
      <c r="G397" t="s">
        <v>449</v>
      </c>
      <c r="H397" s="1">
        <v>45883</v>
      </c>
      <c r="I397" t="s">
        <v>450</v>
      </c>
      <c r="J397">
        <v>-358.25</v>
      </c>
      <c r="K397" t="s">
        <v>21</v>
      </c>
      <c r="L397" s="3">
        <f>Data[[#This Row],[Fees]]/Data[[#This Row],[Converted Amount]]</f>
        <v>0</v>
      </c>
      <c r="M397" s="11">
        <v>-358.25</v>
      </c>
      <c r="N397" s="11">
        <v>0</v>
      </c>
      <c r="O397" s="11">
        <v>-358.25</v>
      </c>
      <c r="P397" t="s">
        <v>21</v>
      </c>
    </row>
    <row r="398" spans="3:25" x14ac:dyDescent="0.45">
      <c r="C39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398" t="s">
        <v>288</v>
      </c>
      <c r="E398" t="s">
        <v>1852</v>
      </c>
      <c r="F398" t="s">
        <v>19</v>
      </c>
      <c r="G398" t="s">
        <v>429</v>
      </c>
      <c r="H398" s="1">
        <v>45884</v>
      </c>
      <c r="I398" t="s">
        <v>430</v>
      </c>
      <c r="J398">
        <v>31610</v>
      </c>
      <c r="K398" t="s">
        <v>21</v>
      </c>
      <c r="L398" s="3">
        <f>Data[[#This Row],[Fees]]/Data[[#This Row],[Converted Amount]]</f>
        <v>3.400949066751028E-2</v>
      </c>
      <c r="M398" s="11">
        <v>31610</v>
      </c>
      <c r="N398" s="11">
        <v>1075.04</v>
      </c>
      <c r="O398" s="11">
        <v>30534.959999999999</v>
      </c>
      <c r="P398" t="s">
        <v>21</v>
      </c>
      <c r="Q398" t="s">
        <v>2053</v>
      </c>
      <c r="R398" t="s">
        <v>2158</v>
      </c>
      <c r="S398" t="s">
        <v>2159</v>
      </c>
      <c r="T398" t="s">
        <v>2408</v>
      </c>
    </row>
    <row r="399" spans="3:25" x14ac:dyDescent="0.45">
      <c r="C39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45883</v>
      </c>
      <c r="D399" t="s">
        <v>288</v>
      </c>
      <c r="E399" t="s">
        <v>1852</v>
      </c>
      <c r="F399" t="s">
        <v>48</v>
      </c>
      <c r="G399" t="s">
        <v>451</v>
      </c>
      <c r="H399" s="1">
        <v>45884</v>
      </c>
      <c r="I399" t="s">
        <v>450</v>
      </c>
      <c r="J399">
        <v>-712.6</v>
      </c>
      <c r="K399" t="s">
        <v>21</v>
      </c>
      <c r="L399" s="3">
        <f>Data[[#This Row],[Fees]]/Data[[#This Row],[Converted Amount]]</f>
        <v>0</v>
      </c>
      <c r="M399" s="11">
        <v>-712.6</v>
      </c>
      <c r="N399" s="11">
        <v>0</v>
      </c>
      <c r="O399" s="11">
        <v>-712.6</v>
      </c>
      <c r="P399" t="s">
        <v>21</v>
      </c>
    </row>
    <row r="400" spans="3:25" x14ac:dyDescent="0.45">
      <c r="C40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45884</v>
      </c>
      <c r="D400" t="s">
        <v>288</v>
      </c>
      <c r="E400" t="s">
        <v>1852</v>
      </c>
      <c r="F400" t="s">
        <v>48</v>
      </c>
      <c r="G400" t="s">
        <v>452</v>
      </c>
      <c r="H400" s="1">
        <v>45884</v>
      </c>
      <c r="I400" t="s">
        <v>453</v>
      </c>
      <c r="J400">
        <v>-158.05000000000001</v>
      </c>
      <c r="K400" t="s">
        <v>21</v>
      </c>
      <c r="L400" s="3">
        <f>Data[[#This Row],[Fees]]/Data[[#This Row],[Converted Amount]]</f>
        <v>0</v>
      </c>
      <c r="M400" s="11">
        <v>-158.05000000000001</v>
      </c>
      <c r="N400" s="11">
        <v>0</v>
      </c>
      <c r="O400" s="11">
        <v>-158.05000000000001</v>
      </c>
      <c r="P400" t="s">
        <v>21</v>
      </c>
    </row>
    <row r="401" spans="3:21" x14ac:dyDescent="0.45">
      <c r="C40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01" t="s">
        <v>288</v>
      </c>
      <c r="E401" t="s">
        <v>1851</v>
      </c>
      <c r="F401" t="s">
        <v>19</v>
      </c>
      <c r="G401" t="s">
        <v>354</v>
      </c>
      <c r="H401" s="1">
        <v>45885</v>
      </c>
      <c r="I401" t="s">
        <v>355</v>
      </c>
      <c r="J401">
        <v>28800</v>
      </c>
      <c r="K401" t="s">
        <v>21</v>
      </c>
      <c r="L401" s="3">
        <f>Data[[#This Row],[Fees]]/Data[[#This Row],[Converted Amount]]</f>
        <v>2.9010416666666667E-2</v>
      </c>
      <c r="M401" s="11">
        <v>28800</v>
      </c>
      <c r="N401" s="11">
        <v>835.5</v>
      </c>
      <c r="O401" s="11">
        <v>27964.5</v>
      </c>
      <c r="P401" t="s">
        <v>21</v>
      </c>
      <c r="Q401" t="s">
        <v>2409</v>
      </c>
      <c r="R401" t="s">
        <v>2410</v>
      </c>
      <c r="S401" t="s">
        <v>2411</v>
      </c>
      <c r="T401" t="s">
        <v>2412</v>
      </c>
    </row>
    <row r="402" spans="3:21" x14ac:dyDescent="0.45">
      <c r="C40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02" t="s">
        <v>288</v>
      </c>
      <c r="E402" t="s">
        <v>1851</v>
      </c>
      <c r="F402" t="s">
        <v>19</v>
      </c>
      <c r="G402" t="s">
        <v>356</v>
      </c>
      <c r="H402" s="1">
        <v>45885</v>
      </c>
      <c r="I402" t="s">
        <v>357</v>
      </c>
      <c r="J402">
        <v>28800</v>
      </c>
      <c r="K402" t="s">
        <v>21</v>
      </c>
      <c r="L402" s="3">
        <f>Data[[#This Row],[Fees]]/Data[[#This Row],[Converted Amount]]</f>
        <v>2.9010416666666667E-2</v>
      </c>
      <c r="M402" s="11">
        <v>28800</v>
      </c>
      <c r="N402" s="11">
        <v>835.5</v>
      </c>
      <c r="O402" s="11">
        <v>27964.5</v>
      </c>
      <c r="P402" t="s">
        <v>21</v>
      </c>
      <c r="Q402" t="s">
        <v>2413</v>
      </c>
      <c r="R402" t="s">
        <v>2414</v>
      </c>
      <c r="S402" t="s">
        <v>2415</v>
      </c>
      <c r="T402" t="s">
        <v>2416</v>
      </c>
    </row>
    <row r="403" spans="3:21" x14ac:dyDescent="0.45">
      <c r="C40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03" t="s">
        <v>288</v>
      </c>
      <c r="E403" t="s">
        <v>1851</v>
      </c>
      <c r="F403" t="s">
        <v>19</v>
      </c>
      <c r="G403" t="s">
        <v>358</v>
      </c>
      <c r="H403" s="1">
        <v>45885</v>
      </c>
      <c r="I403" t="s">
        <v>359</v>
      </c>
      <c r="J403">
        <v>28800</v>
      </c>
      <c r="K403" t="s">
        <v>21</v>
      </c>
      <c r="L403" s="3">
        <f>Data[[#This Row],[Fees]]/Data[[#This Row],[Converted Amount]]</f>
        <v>2.9010416666666667E-2</v>
      </c>
      <c r="M403" s="11">
        <v>28800</v>
      </c>
      <c r="N403" s="11">
        <v>835.5</v>
      </c>
      <c r="O403" s="11">
        <v>27964.5</v>
      </c>
      <c r="P403" t="s">
        <v>21</v>
      </c>
      <c r="Q403" t="s">
        <v>2417</v>
      </c>
      <c r="R403" t="s">
        <v>2418</v>
      </c>
      <c r="S403" t="s">
        <v>2419</v>
      </c>
      <c r="T403" t="s">
        <v>2420</v>
      </c>
    </row>
    <row r="404" spans="3:21" x14ac:dyDescent="0.45">
      <c r="C40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45885</v>
      </c>
      <c r="D404" t="s">
        <v>288</v>
      </c>
      <c r="E404" t="s">
        <v>1852</v>
      </c>
      <c r="F404" t="s">
        <v>48</v>
      </c>
      <c r="G404" t="s">
        <v>454</v>
      </c>
      <c r="H404" s="1">
        <v>45885</v>
      </c>
      <c r="I404" t="s">
        <v>455</v>
      </c>
      <c r="J404">
        <v>-144</v>
      </c>
      <c r="K404" t="s">
        <v>21</v>
      </c>
      <c r="L404" s="3">
        <f>Data[[#This Row],[Fees]]/Data[[#This Row],[Converted Amount]]</f>
        <v>0</v>
      </c>
      <c r="M404" s="11">
        <v>-144</v>
      </c>
      <c r="N404" s="11">
        <v>0</v>
      </c>
      <c r="O404" s="11">
        <v>-144</v>
      </c>
      <c r="P404" t="s">
        <v>21</v>
      </c>
    </row>
    <row r="405" spans="3:21" x14ac:dyDescent="0.45">
      <c r="C40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05" t="s">
        <v>288</v>
      </c>
      <c r="E405" t="s">
        <v>1851</v>
      </c>
      <c r="F405" t="s">
        <v>19</v>
      </c>
      <c r="G405" t="s">
        <v>360</v>
      </c>
      <c r="H405" s="1">
        <v>45886</v>
      </c>
      <c r="I405" t="s">
        <v>361</v>
      </c>
      <c r="J405">
        <v>85250</v>
      </c>
      <c r="K405" t="s">
        <v>21</v>
      </c>
      <c r="L405" s="3">
        <f>Data[[#This Row],[Fees]]/Data[[#This Row],[Converted Amount]]</f>
        <v>3.4003519061583581E-2</v>
      </c>
      <c r="M405" s="11">
        <v>85250</v>
      </c>
      <c r="N405" s="11">
        <v>2898.8</v>
      </c>
      <c r="O405" s="11">
        <v>82351.199999999997</v>
      </c>
      <c r="P405" t="s">
        <v>21</v>
      </c>
      <c r="Q405" t="s">
        <v>2421</v>
      </c>
      <c r="R405" t="s">
        <v>2422</v>
      </c>
      <c r="S405" t="s">
        <v>2423</v>
      </c>
      <c r="T405" t="s">
        <v>2424</v>
      </c>
      <c r="U405" t="s">
        <v>76</v>
      </c>
    </row>
    <row r="406" spans="3:21" x14ac:dyDescent="0.45">
      <c r="C40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45885</v>
      </c>
      <c r="D406" t="s">
        <v>288</v>
      </c>
      <c r="E406" t="s">
        <v>1852</v>
      </c>
      <c r="F406" t="s">
        <v>48</v>
      </c>
      <c r="G406" t="s">
        <v>456</v>
      </c>
      <c r="H406" s="1">
        <v>45886</v>
      </c>
      <c r="I406" t="s">
        <v>457</v>
      </c>
      <c r="J406">
        <v>-144</v>
      </c>
      <c r="K406" t="s">
        <v>21</v>
      </c>
      <c r="L406" s="3">
        <f>Data[[#This Row],[Fees]]/Data[[#This Row],[Converted Amount]]</f>
        <v>0</v>
      </c>
      <c r="M406" s="11">
        <v>-144</v>
      </c>
      <c r="N406" s="11">
        <v>0</v>
      </c>
      <c r="O406" s="11">
        <v>-144</v>
      </c>
      <c r="P406" t="s">
        <v>21</v>
      </c>
    </row>
    <row r="407" spans="3:21" x14ac:dyDescent="0.45">
      <c r="C40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45885</v>
      </c>
      <c r="D407" t="s">
        <v>288</v>
      </c>
      <c r="E407" t="s">
        <v>1852</v>
      </c>
      <c r="F407" t="s">
        <v>48</v>
      </c>
      <c r="G407" t="s">
        <v>458</v>
      </c>
      <c r="H407" s="1">
        <v>45886</v>
      </c>
      <c r="I407" t="s">
        <v>457</v>
      </c>
      <c r="J407">
        <v>-144</v>
      </c>
      <c r="K407" t="s">
        <v>21</v>
      </c>
      <c r="L407" s="3">
        <f>Data[[#This Row],[Fees]]/Data[[#This Row],[Converted Amount]]</f>
        <v>0</v>
      </c>
      <c r="M407" s="11">
        <v>-144</v>
      </c>
      <c r="N407" s="11">
        <v>0</v>
      </c>
      <c r="O407" s="11">
        <v>-144</v>
      </c>
      <c r="P407" t="s">
        <v>21</v>
      </c>
    </row>
    <row r="408" spans="3:21" x14ac:dyDescent="0.45">
      <c r="C40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45886</v>
      </c>
      <c r="D408" t="s">
        <v>288</v>
      </c>
      <c r="E408" t="s">
        <v>1852</v>
      </c>
      <c r="F408" t="s">
        <v>48</v>
      </c>
      <c r="G408" t="s">
        <v>459</v>
      </c>
      <c r="H408" s="1">
        <v>45886</v>
      </c>
      <c r="I408" t="s">
        <v>460</v>
      </c>
      <c r="J408">
        <v>-426.25</v>
      </c>
      <c r="K408" t="s">
        <v>21</v>
      </c>
      <c r="L408" s="3">
        <f>Data[[#This Row],[Fees]]/Data[[#This Row],[Converted Amount]]</f>
        <v>0</v>
      </c>
      <c r="M408" s="11">
        <v>-426.25</v>
      </c>
      <c r="N408" s="11">
        <v>0</v>
      </c>
      <c r="O408" s="11">
        <v>-426.25</v>
      </c>
      <c r="P408" t="s">
        <v>21</v>
      </c>
    </row>
    <row r="409" spans="3:21" x14ac:dyDescent="0.45">
      <c r="C40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09" t="s">
        <v>288</v>
      </c>
      <c r="E409" t="s">
        <v>1851</v>
      </c>
      <c r="F409" t="s">
        <v>19</v>
      </c>
      <c r="G409" t="s">
        <v>362</v>
      </c>
      <c r="H409" s="1">
        <v>45887</v>
      </c>
      <c r="I409" t="s">
        <v>363</v>
      </c>
      <c r="J409">
        <v>5000</v>
      </c>
      <c r="K409" t="s">
        <v>21</v>
      </c>
      <c r="L409" s="3">
        <f>Data[[#This Row],[Fees]]/Data[[#This Row],[Converted Amount]]</f>
        <v>3.406E-2</v>
      </c>
      <c r="M409" s="11">
        <v>5000</v>
      </c>
      <c r="N409" s="11">
        <v>170.3</v>
      </c>
      <c r="O409" s="11">
        <v>4829.7</v>
      </c>
      <c r="P409" t="s">
        <v>21</v>
      </c>
      <c r="Q409" t="s">
        <v>2363</v>
      </c>
      <c r="R409" t="s">
        <v>2364</v>
      </c>
      <c r="S409" t="s">
        <v>2365</v>
      </c>
      <c r="T409" t="s">
        <v>2366</v>
      </c>
    </row>
    <row r="410" spans="3:21" x14ac:dyDescent="0.45">
      <c r="C41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45887</v>
      </c>
      <c r="D410" t="s">
        <v>288</v>
      </c>
      <c r="E410" t="s">
        <v>1851</v>
      </c>
      <c r="F410" t="s">
        <v>48</v>
      </c>
      <c r="G410" t="s">
        <v>384</v>
      </c>
      <c r="H410" s="1">
        <v>45887</v>
      </c>
      <c r="I410" t="s">
        <v>385</v>
      </c>
      <c r="J410">
        <v>-25</v>
      </c>
      <c r="K410" t="s">
        <v>21</v>
      </c>
      <c r="L410" s="3">
        <f>Data[[#This Row],[Fees]]/Data[[#This Row],[Converted Amount]]</f>
        <v>0</v>
      </c>
      <c r="M410" s="11">
        <v>-25</v>
      </c>
      <c r="N410" s="11">
        <v>0</v>
      </c>
      <c r="O410" s="11">
        <v>-25</v>
      </c>
      <c r="P410" t="s">
        <v>21</v>
      </c>
    </row>
    <row r="411" spans="3:21" x14ac:dyDescent="0.45">
      <c r="C41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11" t="s">
        <v>288</v>
      </c>
      <c r="E411" t="s">
        <v>1851</v>
      </c>
      <c r="F411" t="s">
        <v>19</v>
      </c>
      <c r="G411" t="s">
        <v>364</v>
      </c>
      <c r="H411" s="1">
        <v>45888</v>
      </c>
      <c r="I411" t="s">
        <v>365</v>
      </c>
      <c r="J411">
        <v>9700</v>
      </c>
      <c r="K411" t="s">
        <v>21</v>
      </c>
      <c r="L411" s="3">
        <f>Data[[#This Row],[Fees]]/Data[[#This Row],[Converted Amount]]</f>
        <v>2.903092783505155E-2</v>
      </c>
      <c r="M411" s="11">
        <v>9700</v>
      </c>
      <c r="N411" s="11">
        <v>281.60000000000002</v>
      </c>
      <c r="O411" s="11">
        <v>9418.4</v>
      </c>
      <c r="P411" t="s">
        <v>21</v>
      </c>
      <c r="Q411" t="s">
        <v>1941</v>
      </c>
      <c r="R411" t="s">
        <v>1942</v>
      </c>
      <c r="S411" t="s">
        <v>1943</v>
      </c>
      <c r="T411" t="s">
        <v>2425</v>
      </c>
    </row>
    <row r="412" spans="3:21" x14ac:dyDescent="0.45">
      <c r="C41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12" t="s">
        <v>288</v>
      </c>
      <c r="E412" t="s">
        <v>1851</v>
      </c>
      <c r="F412" t="s">
        <v>19</v>
      </c>
      <c r="G412" t="s">
        <v>366</v>
      </c>
      <c r="H412" s="1">
        <v>45888</v>
      </c>
      <c r="I412" t="s">
        <v>367</v>
      </c>
      <c r="J412">
        <v>14650</v>
      </c>
      <c r="K412" t="s">
        <v>21</v>
      </c>
      <c r="L412" s="3">
        <f>Data[[#This Row],[Fees]]/Data[[#This Row],[Converted Amount]]</f>
        <v>3.4020477815699654E-2</v>
      </c>
      <c r="M412" s="11">
        <v>14650</v>
      </c>
      <c r="N412" s="11">
        <v>498.4</v>
      </c>
      <c r="O412" s="11">
        <v>14151.6</v>
      </c>
      <c r="P412" t="s">
        <v>21</v>
      </c>
      <c r="Q412" t="s">
        <v>2426</v>
      </c>
      <c r="R412" t="s">
        <v>2427</v>
      </c>
      <c r="S412" t="s">
        <v>2428</v>
      </c>
      <c r="T412" t="s">
        <v>2429</v>
      </c>
    </row>
    <row r="413" spans="3:21" x14ac:dyDescent="0.45">
      <c r="C41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13" t="s">
        <v>288</v>
      </c>
      <c r="E413" t="s">
        <v>1851</v>
      </c>
      <c r="F413" t="s">
        <v>19</v>
      </c>
      <c r="G413" t="s">
        <v>368</v>
      </c>
      <c r="H413" s="1">
        <v>45888</v>
      </c>
      <c r="I413" t="s">
        <v>369</v>
      </c>
      <c r="J413">
        <v>5840</v>
      </c>
      <c r="K413" t="s">
        <v>21</v>
      </c>
      <c r="L413" s="3">
        <f>Data[[#This Row],[Fees]]/Data[[#This Row],[Converted Amount]]</f>
        <v>2.9051369863013699E-2</v>
      </c>
      <c r="M413" s="11">
        <v>5840</v>
      </c>
      <c r="N413" s="11">
        <v>169.66</v>
      </c>
      <c r="O413" s="11">
        <v>5670.34</v>
      </c>
      <c r="P413" t="s">
        <v>21</v>
      </c>
      <c r="Q413" t="s">
        <v>2250</v>
      </c>
      <c r="R413" t="s">
        <v>2251</v>
      </c>
      <c r="S413" t="s">
        <v>2430</v>
      </c>
      <c r="T413" t="s">
        <v>2431</v>
      </c>
    </row>
    <row r="414" spans="3:21" x14ac:dyDescent="0.45">
      <c r="C41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14" t="s">
        <v>288</v>
      </c>
      <c r="E414" t="s">
        <v>1851</v>
      </c>
      <c r="F414" t="s">
        <v>19</v>
      </c>
      <c r="G414" t="s">
        <v>370</v>
      </c>
      <c r="H414" s="1">
        <v>45888</v>
      </c>
      <c r="I414" t="s">
        <v>371</v>
      </c>
      <c r="J414">
        <v>40700</v>
      </c>
      <c r="K414" t="s">
        <v>21</v>
      </c>
      <c r="L414" s="3">
        <f>Data[[#This Row],[Fees]]/Data[[#This Row],[Converted Amount]]</f>
        <v>3.4007371007371008E-2</v>
      </c>
      <c r="M414" s="11">
        <v>40700</v>
      </c>
      <c r="N414" s="11">
        <v>1384.1</v>
      </c>
      <c r="O414" s="11">
        <v>39315.9</v>
      </c>
      <c r="P414" t="s">
        <v>21</v>
      </c>
      <c r="Q414" t="s">
        <v>2432</v>
      </c>
      <c r="R414" t="s">
        <v>2433</v>
      </c>
      <c r="S414" t="s">
        <v>2434</v>
      </c>
      <c r="T414" t="s">
        <v>2435</v>
      </c>
    </row>
    <row r="415" spans="3:21" x14ac:dyDescent="0.45">
      <c r="C41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15" t="s">
        <v>288</v>
      </c>
      <c r="E415" t="s">
        <v>1851</v>
      </c>
      <c r="F415" t="s">
        <v>19</v>
      </c>
      <c r="G415" t="s">
        <v>372</v>
      </c>
      <c r="H415" s="1">
        <v>45888</v>
      </c>
      <c r="I415" t="s">
        <v>373</v>
      </c>
      <c r="J415">
        <v>100000</v>
      </c>
      <c r="K415" t="s">
        <v>21</v>
      </c>
      <c r="L415" s="3">
        <f>Data[[#This Row],[Fees]]/Data[[#This Row],[Converted Amount]]</f>
        <v>3.4002999999999999E-2</v>
      </c>
      <c r="M415" s="11">
        <v>100000</v>
      </c>
      <c r="N415" s="11">
        <v>3400.3</v>
      </c>
      <c r="O415" s="11">
        <v>96599.7</v>
      </c>
      <c r="P415" t="s">
        <v>21</v>
      </c>
      <c r="Q415" t="s">
        <v>2436</v>
      </c>
      <c r="R415" t="s">
        <v>2437</v>
      </c>
      <c r="S415" t="s">
        <v>2438</v>
      </c>
      <c r="T415" t="s">
        <v>2439</v>
      </c>
    </row>
    <row r="416" spans="3:21" x14ac:dyDescent="0.45">
      <c r="C41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45888</v>
      </c>
      <c r="D416" t="s">
        <v>288</v>
      </c>
      <c r="E416" t="s">
        <v>1851</v>
      </c>
      <c r="F416" t="s">
        <v>48</v>
      </c>
      <c r="G416" t="s">
        <v>386</v>
      </c>
      <c r="H416" s="1">
        <v>45888</v>
      </c>
      <c r="I416" t="s">
        <v>387</v>
      </c>
      <c r="J416">
        <v>-48.5</v>
      </c>
      <c r="K416" t="s">
        <v>21</v>
      </c>
      <c r="L416" s="3">
        <f>Data[[#This Row],[Fees]]/Data[[#This Row],[Converted Amount]]</f>
        <v>0</v>
      </c>
      <c r="M416" s="11">
        <v>-48.5</v>
      </c>
      <c r="N416" s="11">
        <v>0</v>
      </c>
      <c r="O416" s="11">
        <v>-48.5</v>
      </c>
      <c r="P416" t="s">
        <v>21</v>
      </c>
    </row>
    <row r="417" spans="3:20" x14ac:dyDescent="0.45">
      <c r="C41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45888</v>
      </c>
      <c r="D417" t="s">
        <v>288</v>
      </c>
      <c r="E417" t="s">
        <v>1851</v>
      </c>
      <c r="F417" t="s">
        <v>48</v>
      </c>
      <c r="G417" t="s">
        <v>388</v>
      </c>
      <c r="H417" s="1">
        <v>45888</v>
      </c>
      <c r="I417" t="s">
        <v>389</v>
      </c>
      <c r="J417">
        <v>-73.25</v>
      </c>
      <c r="K417" t="s">
        <v>21</v>
      </c>
      <c r="L417" s="3">
        <f>Data[[#This Row],[Fees]]/Data[[#This Row],[Converted Amount]]</f>
        <v>0</v>
      </c>
      <c r="M417" s="11">
        <v>-73.25</v>
      </c>
      <c r="N417" s="11">
        <v>0</v>
      </c>
      <c r="O417" s="11">
        <v>-73.25</v>
      </c>
      <c r="P417" t="s">
        <v>21</v>
      </c>
    </row>
    <row r="418" spans="3:20" x14ac:dyDescent="0.45">
      <c r="C41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45888</v>
      </c>
      <c r="D418" t="s">
        <v>288</v>
      </c>
      <c r="E418" t="s">
        <v>1851</v>
      </c>
      <c r="F418" t="s">
        <v>48</v>
      </c>
      <c r="G418" t="s">
        <v>390</v>
      </c>
      <c r="H418" s="1">
        <v>45888</v>
      </c>
      <c r="I418" t="s">
        <v>389</v>
      </c>
      <c r="J418">
        <v>-29.2</v>
      </c>
      <c r="K418" t="s">
        <v>21</v>
      </c>
      <c r="L418" s="3">
        <f>Data[[#This Row],[Fees]]/Data[[#This Row],[Converted Amount]]</f>
        <v>0</v>
      </c>
      <c r="M418" s="11">
        <v>-29.2</v>
      </c>
      <c r="N418" s="11">
        <v>0</v>
      </c>
      <c r="O418" s="11">
        <v>-29.2</v>
      </c>
      <c r="P418" t="s">
        <v>21</v>
      </c>
    </row>
    <row r="419" spans="3:20" x14ac:dyDescent="0.45">
      <c r="C41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45888</v>
      </c>
      <c r="D419" t="s">
        <v>288</v>
      </c>
      <c r="E419" t="s">
        <v>1851</v>
      </c>
      <c r="F419" t="s">
        <v>48</v>
      </c>
      <c r="G419" t="s">
        <v>391</v>
      </c>
      <c r="H419" s="1">
        <v>45888</v>
      </c>
      <c r="I419" t="s">
        <v>389</v>
      </c>
      <c r="J419">
        <v>-203.5</v>
      </c>
      <c r="K419" t="s">
        <v>21</v>
      </c>
      <c r="L419" s="3">
        <f>Data[[#This Row],[Fees]]/Data[[#This Row],[Converted Amount]]</f>
        <v>0</v>
      </c>
      <c r="M419" s="11">
        <v>-203.5</v>
      </c>
      <c r="N419" s="11">
        <v>0</v>
      </c>
      <c r="O419" s="11">
        <v>-203.5</v>
      </c>
      <c r="P419" t="s">
        <v>21</v>
      </c>
    </row>
    <row r="420" spans="3:20" x14ac:dyDescent="0.45">
      <c r="C42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20" t="s">
        <v>288</v>
      </c>
      <c r="E420" t="s">
        <v>1851</v>
      </c>
      <c r="F420" t="s">
        <v>19</v>
      </c>
      <c r="G420" t="s">
        <v>374</v>
      </c>
      <c r="H420" s="1">
        <v>45889</v>
      </c>
      <c r="I420" t="s">
        <v>375</v>
      </c>
      <c r="J420">
        <v>420</v>
      </c>
      <c r="K420" t="s">
        <v>21</v>
      </c>
      <c r="L420" s="3">
        <f>Data[[#This Row],[Fees]]/Data[[#This Row],[Converted Amount]]</f>
        <v>4.471428571428572E-2</v>
      </c>
      <c r="M420" s="11">
        <v>420</v>
      </c>
      <c r="N420" s="11">
        <v>18.78</v>
      </c>
      <c r="O420" s="11">
        <v>401.22</v>
      </c>
      <c r="P420" t="s">
        <v>21</v>
      </c>
      <c r="Q420" t="s">
        <v>2083</v>
      </c>
      <c r="R420" t="s">
        <v>2401</v>
      </c>
      <c r="S420" t="s">
        <v>2402</v>
      </c>
      <c r="T420" t="s">
        <v>2403</v>
      </c>
    </row>
    <row r="421" spans="3:20" x14ac:dyDescent="0.45">
      <c r="C42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21" t="s">
        <v>288</v>
      </c>
      <c r="E421" t="s">
        <v>1851</v>
      </c>
      <c r="F421" t="s">
        <v>19</v>
      </c>
      <c r="G421" t="s">
        <v>376</v>
      </c>
      <c r="H421" s="1">
        <v>45889</v>
      </c>
      <c r="I421" t="s">
        <v>377</v>
      </c>
      <c r="J421">
        <v>13250</v>
      </c>
      <c r="K421" t="s">
        <v>21</v>
      </c>
      <c r="L421" s="3">
        <f>Data[[#This Row],[Fees]]/Data[[#This Row],[Converted Amount]]</f>
        <v>2.9022641509433962E-2</v>
      </c>
      <c r="M421" s="11">
        <v>13250</v>
      </c>
      <c r="N421" s="11">
        <v>384.55</v>
      </c>
      <c r="O421" s="11">
        <v>12865.45</v>
      </c>
      <c r="P421" t="s">
        <v>21</v>
      </c>
      <c r="Q421" t="s">
        <v>2440</v>
      </c>
      <c r="R421" t="s">
        <v>2441</v>
      </c>
      <c r="S421" t="s">
        <v>2442</v>
      </c>
      <c r="T421" t="s">
        <v>2443</v>
      </c>
    </row>
    <row r="422" spans="3:20" x14ac:dyDescent="0.45">
      <c r="C42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45888</v>
      </c>
      <c r="D422" t="s">
        <v>288</v>
      </c>
      <c r="E422" t="s">
        <v>1851</v>
      </c>
      <c r="F422" t="s">
        <v>48</v>
      </c>
      <c r="G422" t="s">
        <v>392</v>
      </c>
      <c r="H422" s="1">
        <v>45889</v>
      </c>
      <c r="I422" t="s">
        <v>389</v>
      </c>
      <c r="J422">
        <v>-500</v>
      </c>
      <c r="K422" t="s">
        <v>21</v>
      </c>
      <c r="L422" s="3">
        <f>Data[[#This Row],[Fees]]/Data[[#This Row],[Converted Amount]]</f>
        <v>0</v>
      </c>
      <c r="M422" s="11">
        <v>-500</v>
      </c>
      <c r="N422" s="11">
        <v>0</v>
      </c>
      <c r="O422" s="11">
        <v>-500</v>
      </c>
      <c r="P422" t="s">
        <v>21</v>
      </c>
    </row>
    <row r="423" spans="3:20" x14ac:dyDescent="0.45">
      <c r="C42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45889</v>
      </c>
      <c r="D423" t="s">
        <v>288</v>
      </c>
      <c r="E423" t="s">
        <v>1851</v>
      </c>
      <c r="F423" t="s">
        <v>48</v>
      </c>
      <c r="G423" t="s">
        <v>393</v>
      </c>
      <c r="H423" s="1">
        <v>45889</v>
      </c>
      <c r="I423" t="s">
        <v>394</v>
      </c>
      <c r="J423">
        <v>-2.1</v>
      </c>
      <c r="K423" t="s">
        <v>21</v>
      </c>
      <c r="L423" s="3">
        <f>Data[[#This Row],[Fees]]/Data[[#This Row],[Converted Amount]]</f>
        <v>0</v>
      </c>
      <c r="M423" s="11">
        <v>-2.1</v>
      </c>
      <c r="N423" s="11">
        <v>0</v>
      </c>
      <c r="O423" s="11">
        <v>-2.1</v>
      </c>
      <c r="P423" t="s">
        <v>21</v>
      </c>
    </row>
    <row r="424" spans="3:20" x14ac:dyDescent="0.45">
      <c r="C42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45889</v>
      </c>
      <c r="D424" t="s">
        <v>288</v>
      </c>
      <c r="E424" t="s">
        <v>1851</v>
      </c>
      <c r="F424" t="s">
        <v>48</v>
      </c>
      <c r="G424" t="s">
        <v>395</v>
      </c>
      <c r="H424" s="1">
        <v>45889</v>
      </c>
      <c r="I424" t="s">
        <v>396</v>
      </c>
      <c r="J424">
        <v>-66.25</v>
      </c>
      <c r="K424" t="s">
        <v>21</v>
      </c>
      <c r="L424" s="3">
        <f>Data[[#This Row],[Fees]]/Data[[#This Row],[Converted Amount]]</f>
        <v>0</v>
      </c>
      <c r="M424" s="11">
        <v>-66.25</v>
      </c>
      <c r="N424" s="11">
        <v>0</v>
      </c>
      <c r="O424" s="11">
        <v>-66.25</v>
      </c>
      <c r="P424" t="s">
        <v>21</v>
      </c>
    </row>
    <row r="425" spans="3:20" x14ac:dyDescent="0.45">
      <c r="C42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25" t="s">
        <v>288</v>
      </c>
      <c r="E425" t="s">
        <v>1851</v>
      </c>
      <c r="F425" t="s">
        <v>19</v>
      </c>
      <c r="G425" t="s">
        <v>378</v>
      </c>
      <c r="H425" s="1">
        <v>45890</v>
      </c>
      <c r="I425" t="s">
        <v>379</v>
      </c>
      <c r="J425">
        <v>39450</v>
      </c>
      <c r="K425" t="s">
        <v>21</v>
      </c>
      <c r="L425" s="3">
        <f>Data[[#This Row],[Fees]]/Data[[#This Row],[Converted Amount]]</f>
        <v>3.4007604562737638E-2</v>
      </c>
      <c r="M425" s="11">
        <v>39450</v>
      </c>
      <c r="N425" s="11">
        <v>1341.6</v>
      </c>
      <c r="O425" s="11">
        <v>38108.400000000001</v>
      </c>
      <c r="P425" t="s">
        <v>21</v>
      </c>
      <c r="Q425" t="s">
        <v>2444</v>
      </c>
      <c r="R425" t="s">
        <v>2445</v>
      </c>
      <c r="S425" t="s">
        <v>2446</v>
      </c>
      <c r="T425" t="s">
        <v>2447</v>
      </c>
    </row>
    <row r="426" spans="3:20" x14ac:dyDescent="0.45">
      <c r="C42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45890</v>
      </c>
      <c r="D426" t="s">
        <v>288</v>
      </c>
      <c r="E426" t="s">
        <v>1851</v>
      </c>
      <c r="F426" t="s">
        <v>48</v>
      </c>
      <c r="G426" t="s">
        <v>397</v>
      </c>
      <c r="H426" s="1">
        <v>45890</v>
      </c>
      <c r="I426" t="s">
        <v>398</v>
      </c>
      <c r="J426">
        <v>-197.25</v>
      </c>
      <c r="K426" t="s">
        <v>21</v>
      </c>
      <c r="L426" s="3">
        <f>Data[[#This Row],[Fees]]/Data[[#This Row],[Converted Amount]]</f>
        <v>0</v>
      </c>
      <c r="M426" s="11">
        <v>-197.25</v>
      </c>
      <c r="N426" s="11">
        <v>0</v>
      </c>
      <c r="O426" s="11">
        <v>-197.25</v>
      </c>
      <c r="P426" t="s">
        <v>21</v>
      </c>
    </row>
    <row r="427" spans="3:20" x14ac:dyDescent="0.45">
      <c r="C42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27" t="s">
        <v>288</v>
      </c>
      <c r="E427" t="s">
        <v>1851</v>
      </c>
      <c r="F427" t="s">
        <v>19</v>
      </c>
      <c r="G427" t="s">
        <v>380</v>
      </c>
      <c r="H427" s="1">
        <v>45891</v>
      </c>
      <c r="I427" t="s">
        <v>381</v>
      </c>
      <c r="J427">
        <v>1960</v>
      </c>
      <c r="K427" t="s">
        <v>21</v>
      </c>
      <c r="L427" s="3">
        <f>Data[[#This Row],[Fees]]/Data[[#This Row],[Converted Amount]]</f>
        <v>2.9153061224489796E-2</v>
      </c>
      <c r="M427" s="11">
        <v>1960</v>
      </c>
      <c r="N427" s="11">
        <v>57.14</v>
      </c>
      <c r="O427" s="11">
        <v>1902.86</v>
      </c>
      <c r="P427" t="s">
        <v>21</v>
      </c>
      <c r="Q427" t="s">
        <v>2194</v>
      </c>
      <c r="R427" t="s">
        <v>2195</v>
      </c>
      <c r="S427" t="s">
        <v>2196</v>
      </c>
      <c r="T427" t="s">
        <v>2197</v>
      </c>
    </row>
    <row r="428" spans="3:20" x14ac:dyDescent="0.45">
      <c r="C42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45891</v>
      </c>
      <c r="D428" t="s">
        <v>288</v>
      </c>
      <c r="E428" t="s">
        <v>1851</v>
      </c>
      <c r="F428" t="s">
        <v>48</v>
      </c>
      <c r="G428" t="s">
        <v>399</v>
      </c>
      <c r="H428" s="1">
        <v>45891</v>
      </c>
      <c r="I428" t="s">
        <v>400</v>
      </c>
      <c r="J428">
        <v>-9.8000000000000007</v>
      </c>
      <c r="K428" t="s">
        <v>21</v>
      </c>
      <c r="L428" s="3">
        <f>Data[[#This Row],[Fees]]/Data[[#This Row],[Converted Amount]]</f>
        <v>0</v>
      </c>
      <c r="M428" s="11">
        <v>-9.8000000000000007</v>
      </c>
      <c r="N428" s="11">
        <v>0</v>
      </c>
      <c r="O428" s="11">
        <v>-9.8000000000000007</v>
      </c>
      <c r="P428" t="s">
        <v>21</v>
      </c>
    </row>
    <row r="429" spans="3:20" x14ac:dyDescent="0.45">
      <c r="C42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29" t="s">
        <v>288</v>
      </c>
      <c r="E429" t="s">
        <v>1850</v>
      </c>
      <c r="F429" t="s">
        <v>19</v>
      </c>
      <c r="G429" t="s">
        <v>289</v>
      </c>
      <c r="H429" s="1">
        <v>45894</v>
      </c>
      <c r="I429" t="s">
        <v>290</v>
      </c>
      <c r="J429">
        <v>880</v>
      </c>
      <c r="K429" t="s">
        <v>21</v>
      </c>
      <c r="L429" s="3">
        <f>Data[[#This Row],[Fees]]/Data[[#This Row],[Converted Amount]]</f>
        <v>2.9340909090909091E-2</v>
      </c>
      <c r="M429" s="11">
        <v>880</v>
      </c>
      <c r="N429" s="11">
        <v>25.82</v>
      </c>
      <c r="O429" s="11">
        <v>854.18</v>
      </c>
      <c r="P429" t="s">
        <v>21</v>
      </c>
      <c r="Q429" t="s">
        <v>2371</v>
      </c>
      <c r="R429" t="s">
        <v>2372</v>
      </c>
      <c r="S429" t="s">
        <v>2373</v>
      </c>
      <c r="T429" t="s">
        <v>2374</v>
      </c>
    </row>
    <row r="430" spans="3:20" x14ac:dyDescent="0.45">
      <c r="C43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30" t="s">
        <v>288</v>
      </c>
      <c r="E430" t="s">
        <v>1850</v>
      </c>
      <c r="F430" t="s">
        <v>19</v>
      </c>
      <c r="G430" t="s">
        <v>291</v>
      </c>
      <c r="H430" s="1">
        <v>45894</v>
      </c>
      <c r="I430" t="s">
        <v>292</v>
      </c>
      <c r="J430">
        <v>17700</v>
      </c>
      <c r="K430" t="s">
        <v>21</v>
      </c>
      <c r="L430" s="3">
        <f>Data[[#This Row],[Fees]]/Data[[#This Row],[Converted Amount]]</f>
        <v>3.4016949152542372E-2</v>
      </c>
      <c r="M430" s="11">
        <v>17700</v>
      </c>
      <c r="N430" s="11">
        <v>602.1</v>
      </c>
      <c r="O430" s="11">
        <v>17097.900000000001</v>
      </c>
      <c r="P430" t="s">
        <v>21</v>
      </c>
      <c r="Q430" t="s">
        <v>2448</v>
      </c>
      <c r="R430" t="s">
        <v>2449</v>
      </c>
      <c r="S430" t="s">
        <v>2378</v>
      </c>
      <c r="T430" t="s">
        <v>2450</v>
      </c>
    </row>
    <row r="431" spans="3:20" x14ac:dyDescent="0.45">
      <c r="C43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31" t="s">
        <v>288</v>
      </c>
      <c r="E431" t="s">
        <v>1850</v>
      </c>
      <c r="F431" t="s">
        <v>19</v>
      </c>
      <c r="G431" t="s">
        <v>293</v>
      </c>
      <c r="H431" s="1">
        <v>45894</v>
      </c>
      <c r="I431" t="s">
        <v>294</v>
      </c>
      <c r="J431">
        <v>960</v>
      </c>
      <c r="K431" t="s">
        <v>21</v>
      </c>
      <c r="L431" s="3">
        <f>Data[[#This Row],[Fees]]/Data[[#This Row],[Converted Amount]]</f>
        <v>2.9312500000000002E-2</v>
      </c>
      <c r="M431" s="11">
        <v>960</v>
      </c>
      <c r="N431" s="11">
        <v>28.14</v>
      </c>
      <c r="O431" s="11">
        <v>931.86</v>
      </c>
      <c r="P431" t="s">
        <v>21</v>
      </c>
      <c r="Q431" t="s">
        <v>2049</v>
      </c>
      <c r="R431" t="s">
        <v>2235</v>
      </c>
      <c r="S431" t="s">
        <v>2236</v>
      </c>
      <c r="T431" t="s">
        <v>2237</v>
      </c>
    </row>
    <row r="432" spans="3:20" x14ac:dyDescent="0.45">
      <c r="C43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45894</v>
      </c>
      <c r="D432" t="s">
        <v>288</v>
      </c>
      <c r="E432" t="s">
        <v>1850</v>
      </c>
      <c r="F432" t="s">
        <v>48</v>
      </c>
      <c r="G432" t="s">
        <v>324</v>
      </c>
      <c r="H432" s="1">
        <v>45894</v>
      </c>
      <c r="I432" t="s">
        <v>325</v>
      </c>
      <c r="J432">
        <v>-4.4000000000000004</v>
      </c>
      <c r="K432" t="s">
        <v>21</v>
      </c>
      <c r="L432" s="3">
        <f>Data[[#This Row],[Fees]]/Data[[#This Row],[Converted Amount]]</f>
        <v>0</v>
      </c>
      <c r="M432" s="11">
        <v>-4.4000000000000004</v>
      </c>
      <c r="N432" s="11">
        <v>0</v>
      </c>
      <c r="O432" s="11">
        <v>-4.4000000000000004</v>
      </c>
      <c r="P432" t="s">
        <v>21</v>
      </c>
    </row>
    <row r="433" spans="3:21" x14ac:dyDescent="0.45">
      <c r="C43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45894</v>
      </c>
      <c r="D433" t="s">
        <v>288</v>
      </c>
      <c r="E433" t="s">
        <v>1850</v>
      </c>
      <c r="F433" t="s">
        <v>48</v>
      </c>
      <c r="G433" t="s">
        <v>326</v>
      </c>
      <c r="H433" s="1">
        <v>45894</v>
      </c>
      <c r="I433" t="s">
        <v>327</v>
      </c>
      <c r="J433">
        <v>-88.5</v>
      </c>
      <c r="K433" t="s">
        <v>21</v>
      </c>
      <c r="L433" s="3">
        <f>Data[[#This Row],[Fees]]/Data[[#This Row],[Converted Amount]]</f>
        <v>0</v>
      </c>
      <c r="M433" s="11">
        <v>-88.5</v>
      </c>
      <c r="N433" s="11">
        <v>0</v>
      </c>
      <c r="O433" s="11">
        <v>-88.5</v>
      </c>
      <c r="P433" t="s">
        <v>21</v>
      </c>
    </row>
    <row r="434" spans="3:21" x14ac:dyDescent="0.45">
      <c r="C43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34" t="s">
        <v>288</v>
      </c>
      <c r="E434" t="s">
        <v>1850</v>
      </c>
      <c r="F434" t="s">
        <v>19</v>
      </c>
      <c r="G434" t="s">
        <v>295</v>
      </c>
      <c r="H434" s="1">
        <v>45895</v>
      </c>
      <c r="I434" t="s">
        <v>296</v>
      </c>
      <c r="J434">
        <v>252</v>
      </c>
      <c r="K434" t="s">
        <v>21</v>
      </c>
      <c r="L434" s="3">
        <f>Data[[#This Row],[Fees]]/Data[[#This Row],[Converted Amount]]</f>
        <v>3.01984126984127E-2</v>
      </c>
      <c r="M434" s="11">
        <v>252</v>
      </c>
      <c r="N434" s="11">
        <v>7.61</v>
      </c>
      <c r="O434" s="11">
        <v>244.39</v>
      </c>
      <c r="P434" t="s">
        <v>21</v>
      </c>
      <c r="Q434" t="s">
        <v>2167</v>
      </c>
      <c r="R434" t="s">
        <v>2168</v>
      </c>
      <c r="S434" t="s">
        <v>2169</v>
      </c>
      <c r="T434" t="s">
        <v>2451</v>
      </c>
    </row>
    <row r="435" spans="3:21" x14ac:dyDescent="0.45">
      <c r="C43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35" t="s">
        <v>288</v>
      </c>
      <c r="E435" t="s">
        <v>1850</v>
      </c>
      <c r="F435" t="s">
        <v>19</v>
      </c>
      <c r="G435" t="s">
        <v>297</v>
      </c>
      <c r="H435" s="1">
        <v>45895</v>
      </c>
      <c r="I435" t="s">
        <v>298</v>
      </c>
      <c r="J435">
        <v>1115</v>
      </c>
      <c r="K435" t="s">
        <v>21</v>
      </c>
      <c r="L435" s="3">
        <f>Data[[#This Row],[Fees]]/Data[[#This Row],[Converted Amount]]</f>
        <v>3.4269058295964126E-2</v>
      </c>
      <c r="M435" s="11">
        <v>1115</v>
      </c>
      <c r="N435" s="11">
        <v>38.21</v>
      </c>
      <c r="O435" s="11">
        <v>1076.79</v>
      </c>
      <c r="P435" t="s">
        <v>21</v>
      </c>
      <c r="Q435" t="s">
        <v>2053</v>
      </c>
      <c r="R435" t="s">
        <v>2158</v>
      </c>
      <c r="S435" t="s">
        <v>2159</v>
      </c>
      <c r="T435" t="s">
        <v>2408</v>
      </c>
      <c r="U435" t="s">
        <v>299</v>
      </c>
    </row>
    <row r="436" spans="3:21" x14ac:dyDescent="0.45">
      <c r="C43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36" t="s">
        <v>288</v>
      </c>
      <c r="E436" t="s">
        <v>1850</v>
      </c>
      <c r="F436" t="s">
        <v>19</v>
      </c>
      <c r="G436" t="s">
        <v>300</v>
      </c>
      <c r="H436" s="1">
        <v>45895</v>
      </c>
      <c r="I436" t="s">
        <v>301</v>
      </c>
      <c r="J436">
        <v>23850</v>
      </c>
      <c r="K436" t="s">
        <v>21</v>
      </c>
      <c r="L436" s="3">
        <f>Data[[#This Row],[Fees]]/Data[[#This Row],[Converted Amount]]</f>
        <v>2.9012578616352203E-2</v>
      </c>
      <c r="M436" s="11">
        <v>23850</v>
      </c>
      <c r="N436" s="11">
        <v>691.95</v>
      </c>
      <c r="O436" s="11">
        <v>23158.05</v>
      </c>
      <c r="P436" t="s">
        <v>21</v>
      </c>
      <c r="Q436" t="s">
        <v>2341</v>
      </c>
      <c r="R436" t="s">
        <v>2342</v>
      </c>
      <c r="S436" t="s">
        <v>2343</v>
      </c>
      <c r="T436" t="s">
        <v>2344</v>
      </c>
    </row>
    <row r="437" spans="3:21" x14ac:dyDescent="0.45">
      <c r="C43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37" t="s">
        <v>288</v>
      </c>
      <c r="E437" t="s">
        <v>1850</v>
      </c>
      <c r="F437" t="s">
        <v>19</v>
      </c>
      <c r="G437" t="s">
        <v>320</v>
      </c>
      <c r="H437" s="1">
        <v>45895</v>
      </c>
      <c r="I437" t="s">
        <v>321</v>
      </c>
      <c r="J437">
        <v>1140.5999999999999</v>
      </c>
      <c r="K437" t="s">
        <v>21</v>
      </c>
      <c r="L437" s="3">
        <f>Data[[#This Row],[Fees]]/Data[[#This Row],[Converted Amount]]</f>
        <v>0</v>
      </c>
      <c r="M437" s="11">
        <v>1140.5999999999999</v>
      </c>
      <c r="N437" s="11">
        <v>0</v>
      </c>
      <c r="O437" s="11">
        <v>1140.5999999999999</v>
      </c>
      <c r="P437" t="s">
        <v>21</v>
      </c>
      <c r="Q437" t="s">
        <v>2263</v>
      </c>
      <c r="R437" t="s">
        <v>2264</v>
      </c>
      <c r="S437" t="s">
        <v>2452</v>
      </c>
      <c r="T437" t="s">
        <v>2453</v>
      </c>
    </row>
    <row r="438" spans="3:21" x14ac:dyDescent="0.45">
      <c r="C43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45894</v>
      </c>
      <c r="D438" t="s">
        <v>288</v>
      </c>
      <c r="E438" t="s">
        <v>1850</v>
      </c>
      <c r="F438" t="s">
        <v>48</v>
      </c>
      <c r="G438" t="s">
        <v>328</v>
      </c>
      <c r="H438" s="1">
        <v>45895</v>
      </c>
      <c r="I438" t="s">
        <v>327</v>
      </c>
      <c r="J438">
        <v>-4.8</v>
      </c>
      <c r="K438" t="s">
        <v>21</v>
      </c>
      <c r="L438" s="3">
        <f>Data[[#This Row],[Fees]]/Data[[#This Row],[Converted Amount]]</f>
        <v>0</v>
      </c>
      <c r="M438" s="11">
        <v>-4.8</v>
      </c>
      <c r="N438" s="11">
        <v>0</v>
      </c>
      <c r="O438" s="11">
        <v>-4.8</v>
      </c>
      <c r="P438" t="s">
        <v>21</v>
      </c>
    </row>
    <row r="439" spans="3:21" x14ac:dyDescent="0.45">
      <c r="C43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45895</v>
      </c>
      <c r="D439" t="s">
        <v>288</v>
      </c>
      <c r="E439" t="s">
        <v>1850</v>
      </c>
      <c r="F439" t="s">
        <v>48</v>
      </c>
      <c r="G439" t="s">
        <v>329</v>
      </c>
      <c r="H439" s="1">
        <v>45895</v>
      </c>
      <c r="I439" t="s">
        <v>330</v>
      </c>
      <c r="J439">
        <v>-5.7</v>
      </c>
      <c r="K439" t="s">
        <v>21</v>
      </c>
      <c r="L439" s="3">
        <f>Data[[#This Row],[Fees]]/Data[[#This Row],[Converted Amount]]</f>
        <v>0</v>
      </c>
      <c r="M439" s="11">
        <v>-5.7</v>
      </c>
      <c r="N439" s="11">
        <v>0</v>
      </c>
      <c r="O439" s="11">
        <v>-5.7</v>
      </c>
      <c r="P439" t="s">
        <v>21</v>
      </c>
    </row>
    <row r="440" spans="3:21" x14ac:dyDescent="0.45">
      <c r="C44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40" t="s">
        <v>288</v>
      </c>
      <c r="E440" t="s">
        <v>1850</v>
      </c>
      <c r="F440" t="s">
        <v>48</v>
      </c>
      <c r="G440" t="s">
        <v>331</v>
      </c>
      <c r="H440" s="1">
        <v>45895</v>
      </c>
      <c r="I440" t="s">
        <v>332</v>
      </c>
      <c r="J440">
        <v>-1</v>
      </c>
      <c r="K440" t="s">
        <v>21</v>
      </c>
      <c r="L440" s="3">
        <f>Data[[#This Row],[Fees]]/Data[[#This Row],[Converted Amount]]</f>
        <v>0</v>
      </c>
      <c r="M440" s="11">
        <v>-1</v>
      </c>
      <c r="N440" s="11">
        <v>0</v>
      </c>
      <c r="O440" s="11">
        <v>-1</v>
      </c>
      <c r="P440" t="s">
        <v>21</v>
      </c>
    </row>
    <row r="441" spans="3:21" x14ac:dyDescent="0.45">
      <c r="C44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45895</v>
      </c>
      <c r="D441" t="s">
        <v>288</v>
      </c>
      <c r="E441" t="s">
        <v>1850</v>
      </c>
      <c r="F441" t="s">
        <v>48</v>
      </c>
      <c r="G441" t="s">
        <v>333</v>
      </c>
      <c r="H441" s="1">
        <v>45895</v>
      </c>
      <c r="I441" t="s">
        <v>334</v>
      </c>
      <c r="J441">
        <v>-1.26</v>
      </c>
      <c r="K441" t="s">
        <v>21</v>
      </c>
      <c r="L441" s="3">
        <f>Data[[#This Row],[Fees]]/Data[[#This Row],[Converted Amount]]</f>
        <v>0</v>
      </c>
      <c r="M441" s="11">
        <v>-1.26</v>
      </c>
      <c r="N441" s="11">
        <v>0</v>
      </c>
      <c r="O441" s="11">
        <v>-1.26</v>
      </c>
      <c r="P441" t="s">
        <v>21</v>
      </c>
    </row>
    <row r="442" spans="3:21" x14ac:dyDescent="0.45">
      <c r="C44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45895</v>
      </c>
      <c r="D442" t="s">
        <v>288</v>
      </c>
      <c r="E442" t="s">
        <v>1850</v>
      </c>
      <c r="F442" t="s">
        <v>48</v>
      </c>
      <c r="G442" t="s">
        <v>335</v>
      </c>
      <c r="H442" s="1">
        <v>45895</v>
      </c>
      <c r="I442" t="s">
        <v>334</v>
      </c>
      <c r="J442">
        <v>-5.58</v>
      </c>
      <c r="K442" t="s">
        <v>21</v>
      </c>
      <c r="L442" s="3">
        <f>Data[[#This Row],[Fees]]/Data[[#This Row],[Converted Amount]]</f>
        <v>0</v>
      </c>
      <c r="M442" s="11">
        <v>-5.58</v>
      </c>
      <c r="N442" s="11">
        <v>0</v>
      </c>
      <c r="O442" s="11">
        <v>-5.58</v>
      </c>
      <c r="P442" t="s">
        <v>21</v>
      </c>
    </row>
    <row r="443" spans="3:21" x14ac:dyDescent="0.45">
      <c r="C44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45895</v>
      </c>
      <c r="D443" t="s">
        <v>288</v>
      </c>
      <c r="E443" t="s">
        <v>1850</v>
      </c>
      <c r="F443" t="s">
        <v>48</v>
      </c>
      <c r="G443" t="s">
        <v>336</v>
      </c>
      <c r="H443" s="1">
        <v>45895</v>
      </c>
      <c r="I443" t="s">
        <v>334</v>
      </c>
      <c r="J443">
        <v>-119.25</v>
      </c>
      <c r="K443" t="s">
        <v>21</v>
      </c>
      <c r="L443" s="3">
        <f>Data[[#This Row],[Fees]]/Data[[#This Row],[Converted Amount]]</f>
        <v>0</v>
      </c>
      <c r="M443" s="11">
        <v>-119.25</v>
      </c>
      <c r="N443" s="11">
        <v>0</v>
      </c>
      <c r="O443" s="11">
        <v>-119.25</v>
      </c>
      <c r="P443" t="s">
        <v>21</v>
      </c>
    </row>
    <row r="444" spans="3:21" x14ac:dyDescent="0.45">
      <c r="C44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44" t="s">
        <v>288</v>
      </c>
      <c r="E444" t="s">
        <v>1850</v>
      </c>
      <c r="F444" t="s">
        <v>19</v>
      </c>
      <c r="G444" t="s">
        <v>302</v>
      </c>
      <c r="H444" s="1">
        <v>45896</v>
      </c>
      <c r="I444" t="s">
        <v>303</v>
      </c>
      <c r="J444">
        <v>10375</v>
      </c>
      <c r="K444" t="s">
        <v>21</v>
      </c>
      <c r="L444" s="3">
        <f>Data[[#This Row],[Fees]]/Data[[#This Row],[Converted Amount]]</f>
        <v>2.9029397590361446E-2</v>
      </c>
      <c r="M444" s="11">
        <v>10375</v>
      </c>
      <c r="N444" s="11">
        <v>301.18</v>
      </c>
      <c r="O444" s="11">
        <v>10073.82</v>
      </c>
      <c r="P444" t="s">
        <v>21</v>
      </c>
      <c r="Q444" t="s">
        <v>2454</v>
      </c>
      <c r="R444" t="s">
        <v>1976</v>
      </c>
      <c r="S444" t="s">
        <v>1977</v>
      </c>
      <c r="T444" t="s">
        <v>2295</v>
      </c>
    </row>
    <row r="445" spans="3:21" x14ac:dyDescent="0.45">
      <c r="C44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45" t="s">
        <v>288</v>
      </c>
      <c r="E445" t="s">
        <v>1850</v>
      </c>
      <c r="F445" t="s">
        <v>19</v>
      </c>
      <c r="G445" t="s">
        <v>304</v>
      </c>
      <c r="H445" s="1">
        <v>45896</v>
      </c>
      <c r="I445" t="s">
        <v>305</v>
      </c>
      <c r="J445">
        <v>105900</v>
      </c>
      <c r="K445" t="s">
        <v>21</v>
      </c>
      <c r="L445" s="3">
        <f>Data[[#This Row],[Fees]]/Data[[#This Row],[Converted Amount]]</f>
        <v>3.4002832861189804E-2</v>
      </c>
      <c r="M445" s="11">
        <v>105900</v>
      </c>
      <c r="N445" s="11">
        <v>3600.9</v>
      </c>
      <c r="O445" s="11">
        <v>102299.1</v>
      </c>
      <c r="P445" t="s">
        <v>21</v>
      </c>
      <c r="Q445" t="s">
        <v>2436</v>
      </c>
      <c r="R445" t="s">
        <v>2437</v>
      </c>
      <c r="S445" t="s">
        <v>2438</v>
      </c>
      <c r="T445" t="s">
        <v>2439</v>
      </c>
    </row>
    <row r="446" spans="3:21" x14ac:dyDescent="0.45">
      <c r="C44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46" t="s">
        <v>288</v>
      </c>
      <c r="E446" t="s">
        <v>1850</v>
      </c>
      <c r="F446" t="s">
        <v>19</v>
      </c>
      <c r="G446" t="s">
        <v>306</v>
      </c>
      <c r="H446" s="1">
        <v>45896</v>
      </c>
      <c r="I446" t="s">
        <v>307</v>
      </c>
      <c r="J446">
        <v>118</v>
      </c>
      <c r="K446" t="s">
        <v>21</v>
      </c>
      <c r="L446" s="3">
        <f>Data[[#This Row],[Fees]]/Data[[#This Row],[Converted Amount]]</f>
        <v>3.1525423728813562E-2</v>
      </c>
      <c r="M446" s="11">
        <v>118</v>
      </c>
      <c r="N446" s="11">
        <v>3.72</v>
      </c>
      <c r="O446" s="11">
        <v>114.28</v>
      </c>
      <c r="P446" t="s">
        <v>21</v>
      </c>
      <c r="Q446" t="s">
        <v>2099</v>
      </c>
      <c r="R446" t="s">
        <v>2100</v>
      </c>
      <c r="S446" t="s">
        <v>2101</v>
      </c>
      <c r="T446" t="s">
        <v>2455</v>
      </c>
    </row>
    <row r="447" spans="3:21" x14ac:dyDescent="0.45">
      <c r="C44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47" t="s">
        <v>288</v>
      </c>
      <c r="E447" t="s">
        <v>1850</v>
      </c>
      <c r="F447" t="s">
        <v>19</v>
      </c>
      <c r="G447" t="s">
        <v>308</v>
      </c>
      <c r="H447" s="1">
        <v>45896</v>
      </c>
      <c r="I447" t="s">
        <v>309</v>
      </c>
      <c r="J447">
        <v>118</v>
      </c>
      <c r="K447" t="s">
        <v>21</v>
      </c>
      <c r="L447" s="3">
        <f>Data[[#This Row],[Fees]]/Data[[#This Row],[Converted Amount]]</f>
        <v>3.1525423728813562E-2</v>
      </c>
      <c r="M447" s="11">
        <v>118</v>
      </c>
      <c r="N447" s="11">
        <v>3.72</v>
      </c>
      <c r="O447" s="11">
        <v>114.28</v>
      </c>
      <c r="P447" t="s">
        <v>21</v>
      </c>
      <c r="Q447" t="s">
        <v>2173</v>
      </c>
      <c r="R447" t="s">
        <v>2174</v>
      </c>
      <c r="S447" t="s">
        <v>2175</v>
      </c>
      <c r="T447" t="s">
        <v>2456</v>
      </c>
    </row>
    <row r="448" spans="3:21" x14ac:dyDescent="0.45">
      <c r="C44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45896</v>
      </c>
      <c r="D448" t="s">
        <v>288</v>
      </c>
      <c r="E448" t="s">
        <v>1850</v>
      </c>
      <c r="F448" t="s">
        <v>48</v>
      </c>
      <c r="G448" t="s">
        <v>337</v>
      </c>
      <c r="H448" s="1">
        <v>45896</v>
      </c>
      <c r="I448" t="s">
        <v>338</v>
      </c>
      <c r="J448">
        <v>-51.88</v>
      </c>
      <c r="K448" t="s">
        <v>21</v>
      </c>
      <c r="L448" s="3">
        <f>Data[[#This Row],[Fees]]/Data[[#This Row],[Converted Amount]]</f>
        <v>0</v>
      </c>
      <c r="M448" s="11">
        <v>-51.88</v>
      </c>
      <c r="N448" s="11">
        <v>0</v>
      </c>
      <c r="O448" s="11">
        <v>-51.88</v>
      </c>
      <c r="P448" t="s">
        <v>21</v>
      </c>
    </row>
    <row r="449" spans="3:20" x14ac:dyDescent="0.45">
      <c r="C44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45896</v>
      </c>
      <c r="D449" t="s">
        <v>288</v>
      </c>
      <c r="E449" t="s">
        <v>1850</v>
      </c>
      <c r="F449" t="s">
        <v>48</v>
      </c>
      <c r="G449" t="s">
        <v>339</v>
      </c>
      <c r="H449" s="1">
        <v>45896</v>
      </c>
      <c r="I449" t="s">
        <v>340</v>
      </c>
      <c r="J449">
        <v>-529.5</v>
      </c>
      <c r="K449" t="s">
        <v>21</v>
      </c>
      <c r="L449" s="3">
        <f>Data[[#This Row],[Fees]]/Data[[#This Row],[Converted Amount]]</f>
        <v>0</v>
      </c>
      <c r="M449" s="11">
        <v>-529.5</v>
      </c>
      <c r="N449" s="11">
        <v>0</v>
      </c>
      <c r="O449" s="11">
        <v>-529.5</v>
      </c>
      <c r="P449" t="s">
        <v>21</v>
      </c>
    </row>
    <row r="450" spans="3:20" x14ac:dyDescent="0.45">
      <c r="C45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45896</v>
      </c>
      <c r="D450" t="s">
        <v>288</v>
      </c>
      <c r="E450" t="s">
        <v>1850</v>
      </c>
      <c r="F450" t="s">
        <v>48</v>
      </c>
      <c r="G450" t="s">
        <v>341</v>
      </c>
      <c r="H450" s="1">
        <v>45896</v>
      </c>
      <c r="I450" t="s">
        <v>340</v>
      </c>
      <c r="J450">
        <v>-0.59</v>
      </c>
      <c r="K450" t="s">
        <v>21</v>
      </c>
      <c r="L450" s="3">
        <f>Data[[#This Row],[Fees]]/Data[[#This Row],[Converted Amount]]</f>
        <v>0</v>
      </c>
      <c r="M450" s="11">
        <v>-0.59</v>
      </c>
      <c r="N450" s="11">
        <v>0</v>
      </c>
      <c r="O450" s="11">
        <v>-0.59</v>
      </c>
      <c r="P450" t="s">
        <v>21</v>
      </c>
    </row>
    <row r="451" spans="3:20" x14ac:dyDescent="0.45">
      <c r="C45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45896</v>
      </c>
      <c r="D451" t="s">
        <v>288</v>
      </c>
      <c r="E451" t="s">
        <v>1850</v>
      </c>
      <c r="F451" t="s">
        <v>48</v>
      </c>
      <c r="G451" t="s">
        <v>342</v>
      </c>
      <c r="H451" s="1">
        <v>45896</v>
      </c>
      <c r="I451" t="s">
        <v>340</v>
      </c>
      <c r="J451">
        <v>-0.59</v>
      </c>
      <c r="K451" t="s">
        <v>21</v>
      </c>
      <c r="L451" s="3">
        <f>Data[[#This Row],[Fees]]/Data[[#This Row],[Converted Amount]]</f>
        <v>0</v>
      </c>
      <c r="M451" s="11">
        <v>-0.59</v>
      </c>
      <c r="N451" s="11">
        <v>0</v>
      </c>
      <c r="O451" s="11">
        <v>-0.59</v>
      </c>
      <c r="P451" t="s">
        <v>21</v>
      </c>
    </row>
    <row r="452" spans="3:20" x14ac:dyDescent="0.45">
      <c r="C45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52" t="s">
        <v>288</v>
      </c>
      <c r="E452" t="s">
        <v>1850</v>
      </c>
      <c r="F452" t="s">
        <v>19</v>
      </c>
      <c r="G452" t="s">
        <v>310</v>
      </c>
      <c r="H452" s="1">
        <v>45897</v>
      </c>
      <c r="I452" t="s">
        <v>311</v>
      </c>
      <c r="J452">
        <v>19150</v>
      </c>
      <c r="K452" t="s">
        <v>21</v>
      </c>
      <c r="L452" s="3">
        <f>Data[[#This Row],[Fees]]/Data[[#This Row],[Converted Amount]]</f>
        <v>4.9015665796344643E-2</v>
      </c>
      <c r="M452" s="11">
        <v>19150</v>
      </c>
      <c r="N452" s="11">
        <v>938.65</v>
      </c>
      <c r="O452" s="11">
        <v>18211.349999999999</v>
      </c>
      <c r="P452" t="s">
        <v>21</v>
      </c>
      <c r="Q452" t="s">
        <v>2459</v>
      </c>
      <c r="R452" t="s">
        <v>2460</v>
      </c>
      <c r="S452" t="s">
        <v>2461</v>
      </c>
      <c r="T452" t="s">
        <v>2462</v>
      </c>
    </row>
    <row r="453" spans="3:20" x14ac:dyDescent="0.45">
      <c r="C45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53" t="s">
        <v>288</v>
      </c>
      <c r="E453" t="s">
        <v>1850</v>
      </c>
      <c r="F453" t="s">
        <v>19</v>
      </c>
      <c r="G453" t="s">
        <v>312</v>
      </c>
      <c r="H453" s="1">
        <v>45897</v>
      </c>
      <c r="I453" t="s">
        <v>313</v>
      </c>
      <c r="J453">
        <v>3855</v>
      </c>
      <c r="K453" t="s">
        <v>21</v>
      </c>
      <c r="L453" s="3">
        <f>Data[[#This Row],[Fees]]/Data[[#This Row],[Converted Amount]]</f>
        <v>2.907911802853437E-2</v>
      </c>
      <c r="M453" s="11">
        <v>3855</v>
      </c>
      <c r="N453" s="11">
        <v>112.1</v>
      </c>
      <c r="O453" s="11">
        <v>3742.9</v>
      </c>
      <c r="P453" t="s">
        <v>21</v>
      </c>
      <c r="Q453" t="s">
        <v>2363</v>
      </c>
      <c r="R453" t="s">
        <v>2364</v>
      </c>
      <c r="S453" t="s">
        <v>2365</v>
      </c>
      <c r="T453" t="s">
        <v>2366</v>
      </c>
    </row>
    <row r="454" spans="3:20" x14ac:dyDescent="0.45">
      <c r="C45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54" t="s">
        <v>288</v>
      </c>
      <c r="E454" t="s">
        <v>1850</v>
      </c>
      <c r="F454" t="s">
        <v>19</v>
      </c>
      <c r="G454" t="s">
        <v>314</v>
      </c>
      <c r="H454" s="1">
        <v>45897</v>
      </c>
      <c r="I454" t="s">
        <v>315</v>
      </c>
      <c r="J454">
        <v>10000</v>
      </c>
      <c r="K454" t="s">
        <v>21</v>
      </c>
      <c r="L454" s="3">
        <f>Data[[#This Row],[Fees]]/Data[[#This Row],[Converted Amount]]</f>
        <v>3.4029999999999998E-2</v>
      </c>
      <c r="M454" s="11">
        <v>10000</v>
      </c>
      <c r="N454" s="11">
        <v>340.3</v>
      </c>
      <c r="O454" s="11">
        <v>9659.7000000000007</v>
      </c>
      <c r="P454" t="s">
        <v>21</v>
      </c>
      <c r="Q454" t="s">
        <v>2463</v>
      </c>
      <c r="R454" t="s">
        <v>2464</v>
      </c>
      <c r="S454" t="s">
        <v>2465</v>
      </c>
      <c r="T454" t="s">
        <v>2466</v>
      </c>
    </row>
    <row r="455" spans="3:20" x14ac:dyDescent="0.45">
      <c r="C45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55" t="s">
        <v>288</v>
      </c>
      <c r="E455" t="s">
        <v>1850</v>
      </c>
      <c r="F455" t="s">
        <v>19</v>
      </c>
      <c r="G455" t="s">
        <v>316</v>
      </c>
      <c r="H455" s="1">
        <v>45897</v>
      </c>
      <c r="I455" t="s">
        <v>317</v>
      </c>
      <c r="J455">
        <v>18800</v>
      </c>
      <c r="K455" t="s">
        <v>21</v>
      </c>
      <c r="L455" s="3">
        <f>Data[[#This Row],[Fees]]/Data[[#This Row],[Converted Amount]]</f>
        <v>3.4015957446808513E-2</v>
      </c>
      <c r="M455" s="11">
        <v>18800</v>
      </c>
      <c r="N455" s="11">
        <v>639.5</v>
      </c>
      <c r="O455" s="11">
        <v>18160.5</v>
      </c>
      <c r="P455" t="s">
        <v>21</v>
      </c>
      <c r="Q455" t="s">
        <v>2463</v>
      </c>
      <c r="R455" t="s">
        <v>2464</v>
      </c>
      <c r="S455" t="s">
        <v>2465</v>
      </c>
      <c r="T455" t="s">
        <v>2466</v>
      </c>
    </row>
    <row r="456" spans="3:20" x14ac:dyDescent="0.45">
      <c r="C45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56" t="s">
        <v>288</v>
      </c>
      <c r="E456" t="s">
        <v>1850</v>
      </c>
      <c r="F456" t="s">
        <v>19</v>
      </c>
      <c r="G456" t="s">
        <v>322</v>
      </c>
      <c r="H456" s="1">
        <v>45897</v>
      </c>
      <c r="I456" t="s">
        <v>323</v>
      </c>
      <c r="J456">
        <v>15195</v>
      </c>
      <c r="K456" t="s">
        <v>21</v>
      </c>
      <c r="L456" s="3">
        <f>Data[[#This Row],[Fees]]/Data[[#This Row],[Converted Amount]]</f>
        <v>0</v>
      </c>
      <c r="M456" s="11">
        <v>15195</v>
      </c>
      <c r="N456" s="11">
        <v>0</v>
      </c>
      <c r="O456" s="11">
        <v>15195</v>
      </c>
      <c r="P456" t="s">
        <v>21</v>
      </c>
      <c r="Q456" t="s">
        <v>2467</v>
      </c>
      <c r="R456" t="s">
        <v>2468</v>
      </c>
      <c r="S456" t="s">
        <v>2469</v>
      </c>
      <c r="T456" t="s">
        <v>2117</v>
      </c>
    </row>
    <row r="457" spans="3:20" x14ac:dyDescent="0.45">
      <c r="C45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45897</v>
      </c>
      <c r="D457" t="s">
        <v>288</v>
      </c>
      <c r="E457" t="s">
        <v>1850</v>
      </c>
      <c r="F457" t="s">
        <v>48</v>
      </c>
      <c r="G457" t="s">
        <v>343</v>
      </c>
      <c r="H457" s="1">
        <v>45897</v>
      </c>
      <c r="I457" t="s">
        <v>344</v>
      </c>
      <c r="J457">
        <v>-95.75</v>
      </c>
      <c r="K457" t="s">
        <v>21</v>
      </c>
      <c r="L457" s="3">
        <f>Data[[#This Row],[Fees]]/Data[[#This Row],[Converted Amount]]</f>
        <v>0</v>
      </c>
      <c r="M457" s="11">
        <v>-95.75</v>
      </c>
      <c r="N457" s="11">
        <v>0</v>
      </c>
      <c r="O457" s="11">
        <v>-95.75</v>
      </c>
      <c r="P457" t="s">
        <v>21</v>
      </c>
    </row>
    <row r="458" spans="3:20" x14ac:dyDescent="0.45">
      <c r="C45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45897</v>
      </c>
      <c r="D458" t="s">
        <v>288</v>
      </c>
      <c r="E458" t="s">
        <v>1850</v>
      </c>
      <c r="F458" t="s">
        <v>48</v>
      </c>
      <c r="G458" t="s">
        <v>345</v>
      </c>
      <c r="H458" s="1">
        <v>45897</v>
      </c>
      <c r="I458" t="s">
        <v>346</v>
      </c>
      <c r="J458">
        <v>-95.25</v>
      </c>
      <c r="K458" t="s">
        <v>21</v>
      </c>
      <c r="L458" s="3">
        <f>Data[[#This Row],[Fees]]/Data[[#This Row],[Converted Amount]]</f>
        <v>0</v>
      </c>
      <c r="M458" s="11">
        <v>-95.25</v>
      </c>
      <c r="N458" s="11">
        <v>0</v>
      </c>
      <c r="O458" s="11">
        <v>-95.25</v>
      </c>
      <c r="P458" t="s">
        <v>21</v>
      </c>
    </row>
    <row r="459" spans="3:20" x14ac:dyDescent="0.45">
      <c r="C45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59" t="s">
        <v>288</v>
      </c>
      <c r="E459" t="s">
        <v>1850</v>
      </c>
      <c r="F459" t="s">
        <v>48</v>
      </c>
      <c r="G459" t="s">
        <v>347</v>
      </c>
      <c r="H459" s="1">
        <v>45897</v>
      </c>
      <c r="I459" t="s">
        <v>348</v>
      </c>
      <c r="J459">
        <v>-8</v>
      </c>
      <c r="K459" t="s">
        <v>21</v>
      </c>
      <c r="L459" s="3">
        <f>Data[[#This Row],[Fees]]/Data[[#This Row],[Converted Amount]]</f>
        <v>0</v>
      </c>
      <c r="M459" s="11">
        <v>-8</v>
      </c>
      <c r="N459" s="11">
        <v>0</v>
      </c>
      <c r="O459" s="11">
        <v>-8</v>
      </c>
      <c r="P459" t="s">
        <v>21</v>
      </c>
    </row>
    <row r="460" spans="3:20" x14ac:dyDescent="0.45">
      <c r="C46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45897</v>
      </c>
      <c r="D460" t="s">
        <v>288</v>
      </c>
      <c r="E460" t="s">
        <v>1850</v>
      </c>
      <c r="F460" t="s">
        <v>48</v>
      </c>
      <c r="G460" t="s">
        <v>349</v>
      </c>
      <c r="H460" s="1">
        <v>45897</v>
      </c>
      <c r="I460" t="s">
        <v>346</v>
      </c>
      <c r="J460">
        <v>-144</v>
      </c>
      <c r="K460" t="s">
        <v>21</v>
      </c>
      <c r="L460" s="3">
        <f>Data[[#This Row],[Fees]]/Data[[#This Row],[Converted Amount]]</f>
        <v>0</v>
      </c>
      <c r="M460" s="11">
        <v>-144</v>
      </c>
      <c r="N460" s="11">
        <v>0</v>
      </c>
      <c r="O460" s="11">
        <v>-144</v>
      </c>
      <c r="P460" t="s">
        <v>21</v>
      </c>
    </row>
    <row r="461" spans="3:20" x14ac:dyDescent="0.45">
      <c r="C46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61" t="s">
        <v>288</v>
      </c>
      <c r="E461" t="s">
        <v>1850</v>
      </c>
      <c r="F461" t="s">
        <v>48</v>
      </c>
      <c r="G461" t="s">
        <v>350</v>
      </c>
      <c r="H461" s="1">
        <v>45898</v>
      </c>
      <c r="I461" t="s">
        <v>351</v>
      </c>
      <c r="J461">
        <v>-0.5</v>
      </c>
      <c r="K461" t="s">
        <v>21</v>
      </c>
      <c r="L461" s="3">
        <f>Data[[#This Row],[Fees]]/Data[[#This Row],[Converted Amount]]</f>
        <v>0</v>
      </c>
      <c r="M461" s="11">
        <v>-0.5</v>
      </c>
      <c r="N461" s="11">
        <v>0</v>
      </c>
      <c r="O461" s="11">
        <v>-0.5</v>
      </c>
      <c r="P461" t="s">
        <v>21</v>
      </c>
    </row>
    <row r="462" spans="3:20" x14ac:dyDescent="0.45">
      <c r="C46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45898</v>
      </c>
      <c r="D462" t="s">
        <v>288</v>
      </c>
      <c r="E462" t="s">
        <v>1850</v>
      </c>
      <c r="F462" t="s">
        <v>48</v>
      </c>
      <c r="G462" t="s">
        <v>352</v>
      </c>
      <c r="H462" s="1">
        <v>45898</v>
      </c>
      <c r="I462" t="s">
        <v>353</v>
      </c>
      <c r="J462">
        <v>-0.75</v>
      </c>
      <c r="K462" t="s">
        <v>21</v>
      </c>
      <c r="L462" s="3">
        <f>Data[[#This Row],[Fees]]/Data[[#This Row],[Converted Amount]]</f>
        <v>0</v>
      </c>
      <c r="M462" s="11">
        <v>-0.75</v>
      </c>
      <c r="N462" s="11">
        <v>0</v>
      </c>
      <c r="O462" s="11">
        <v>-0.75</v>
      </c>
      <c r="P462" t="s">
        <v>21</v>
      </c>
    </row>
    <row r="463" spans="3:20" x14ac:dyDescent="0.45">
      <c r="C46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63" t="s">
        <v>1137</v>
      </c>
      <c r="E463" t="s">
        <v>1880</v>
      </c>
      <c r="F463" t="s">
        <v>19</v>
      </c>
      <c r="G463" t="s">
        <v>1376</v>
      </c>
      <c r="H463" s="1">
        <v>45898</v>
      </c>
      <c r="I463" t="s">
        <v>1377</v>
      </c>
      <c r="J463">
        <v>150</v>
      </c>
      <c r="K463" t="s">
        <v>21</v>
      </c>
      <c r="L463" s="3">
        <f>Data[[#This Row],[Fees]]/Data[[#This Row],[Converted Amount]]</f>
        <v>3.1000000000000003E-2</v>
      </c>
      <c r="M463" s="11">
        <v>150</v>
      </c>
      <c r="N463" s="11">
        <v>4.6500000000000004</v>
      </c>
      <c r="O463" s="11">
        <v>145.35</v>
      </c>
      <c r="P463" t="s">
        <v>21</v>
      </c>
      <c r="Q463" t="s">
        <v>2190</v>
      </c>
      <c r="R463" t="s">
        <v>2191</v>
      </c>
      <c r="S463" t="s">
        <v>2192</v>
      </c>
      <c r="T463" t="s">
        <v>2243</v>
      </c>
    </row>
    <row r="464" spans="3:20" x14ac:dyDescent="0.45">
      <c r="C46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64" t="s">
        <v>1137</v>
      </c>
      <c r="E464" t="s">
        <v>1880</v>
      </c>
      <c r="F464" t="s">
        <v>19</v>
      </c>
      <c r="G464" t="s">
        <v>1378</v>
      </c>
      <c r="H464" s="1">
        <v>45901</v>
      </c>
      <c r="I464" t="s">
        <v>1379</v>
      </c>
      <c r="J464">
        <v>16260</v>
      </c>
      <c r="K464" t="s">
        <v>21</v>
      </c>
      <c r="L464" s="3">
        <f>Data[[#This Row],[Fees]]/Data[[#This Row],[Converted Amount]]</f>
        <v>4.4018450184501845E-2</v>
      </c>
      <c r="M464" s="11">
        <v>16260</v>
      </c>
      <c r="N464" s="11">
        <v>715.74</v>
      </c>
      <c r="O464" s="11">
        <v>15544.26</v>
      </c>
      <c r="P464" t="s">
        <v>21</v>
      </c>
      <c r="Q464" t="s">
        <v>2470</v>
      </c>
      <c r="R464" t="s">
        <v>2471</v>
      </c>
      <c r="S464" t="s">
        <v>2472</v>
      </c>
      <c r="T464" t="s">
        <v>2022</v>
      </c>
    </row>
    <row r="465" spans="3:20" x14ac:dyDescent="0.45">
      <c r="C46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65" t="s">
        <v>1137</v>
      </c>
      <c r="E465" t="s">
        <v>1880</v>
      </c>
      <c r="F465" t="s">
        <v>19</v>
      </c>
      <c r="G465" t="s">
        <v>1380</v>
      </c>
      <c r="H465" s="1">
        <v>45901</v>
      </c>
      <c r="I465" t="s">
        <v>1381</v>
      </c>
      <c r="J465">
        <v>8720</v>
      </c>
      <c r="K465" t="s">
        <v>21</v>
      </c>
      <c r="L465" s="3">
        <f>Data[[#This Row],[Fees]]/Data[[#This Row],[Converted Amount]]</f>
        <v>2.9034403669724772E-2</v>
      </c>
      <c r="M465" s="11">
        <v>8720</v>
      </c>
      <c r="N465" s="11">
        <v>253.18</v>
      </c>
      <c r="O465" s="11">
        <v>8466.82</v>
      </c>
      <c r="P465" t="s">
        <v>21</v>
      </c>
      <c r="Q465" t="s">
        <v>2473</v>
      </c>
      <c r="R465" t="s">
        <v>2474</v>
      </c>
      <c r="S465" t="s">
        <v>2475</v>
      </c>
      <c r="T465" t="s">
        <v>1914</v>
      </c>
    </row>
    <row r="466" spans="3:20" x14ac:dyDescent="0.45">
      <c r="C46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66" t="s">
        <v>1137</v>
      </c>
      <c r="E466" t="s">
        <v>1880</v>
      </c>
      <c r="F466" t="s">
        <v>19</v>
      </c>
      <c r="G466" t="s">
        <v>1382</v>
      </c>
      <c r="H466" s="1">
        <v>45901</v>
      </c>
      <c r="I466" t="s">
        <v>1383</v>
      </c>
      <c r="J466">
        <v>8720</v>
      </c>
      <c r="K466" t="s">
        <v>21</v>
      </c>
      <c r="L466" s="3">
        <f>Data[[#This Row],[Fees]]/Data[[#This Row],[Converted Amount]]</f>
        <v>2.9034403669724772E-2</v>
      </c>
      <c r="M466" s="11">
        <v>8720</v>
      </c>
      <c r="N466" s="11">
        <v>253.18</v>
      </c>
      <c r="O466" s="11">
        <v>8466.82</v>
      </c>
      <c r="P466" t="s">
        <v>21</v>
      </c>
      <c r="Q466" t="s">
        <v>2476</v>
      </c>
      <c r="R466" t="s">
        <v>2477</v>
      </c>
      <c r="S466" t="s">
        <v>2478</v>
      </c>
      <c r="T466" t="s">
        <v>2230</v>
      </c>
    </row>
    <row r="467" spans="3:20" x14ac:dyDescent="0.45">
      <c r="C46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45901</v>
      </c>
      <c r="D467" t="s">
        <v>1137</v>
      </c>
      <c r="E467" t="s">
        <v>1880</v>
      </c>
      <c r="F467" t="s">
        <v>48</v>
      </c>
      <c r="G467" t="s">
        <v>1412</v>
      </c>
      <c r="H467" s="1">
        <v>45901</v>
      </c>
      <c r="I467" t="s">
        <v>1413</v>
      </c>
      <c r="J467">
        <v>-81.3</v>
      </c>
      <c r="K467" t="s">
        <v>21</v>
      </c>
      <c r="L467" s="3">
        <f>Data[[#This Row],[Fees]]/Data[[#This Row],[Converted Amount]]</f>
        <v>0</v>
      </c>
      <c r="M467" s="11">
        <v>-81.3</v>
      </c>
      <c r="N467" s="11">
        <v>0</v>
      </c>
      <c r="O467" s="11">
        <v>-81.3</v>
      </c>
      <c r="P467" t="s">
        <v>21</v>
      </c>
      <c r="T467" t="s">
        <v>2317</v>
      </c>
    </row>
    <row r="468" spans="3:20" x14ac:dyDescent="0.45">
      <c r="C46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45901</v>
      </c>
      <c r="D468" t="s">
        <v>1137</v>
      </c>
      <c r="E468" t="s">
        <v>1880</v>
      </c>
      <c r="F468" t="s">
        <v>48</v>
      </c>
      <c r="G468" t="s">
        <v>1414</v>
      </c>
      <c r="H468" s="1">
        <v>45901</v>
      </c>
      <c r="I468" t="s">
        <v>1415</v>
      </c>
      <c r="J468">
        <v>-43.6</v>
      </c>
      <c r="K468" t="s">
        <v>21</v>
      </c>
      <c r="L468" s="3">
        <f>Data[[#This Row],[Fees]]/Data[[#This Row],[Converted Amount]]</f>
        <v>0</v>
      </c>
      <c r="M468" s="11">
        <v>-43.6</v>
      </c>
      <c r="N468" s="11">
        <v>0</v>
      </c>
      <c r="O468" s="11">
        <v>-43.6</v>
      </c>
      <c r="P468" t="s">
        <v>21</v>
      </c>
      <c r="T468" t="s">
        <v>2321</v>
      </c>
    </row>
    <row r="469" spans="3:20" x14ac:dyDescent="0.45">
      <c r="C46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45901</v>
      </c>
      <c r="D469" t="s">
        <v>1137</v>
      </c>
      <c r="E469" t="s">
        <v>1880</v>
      </c>
      <c r="F469" t="s">
        <v>48</v>
      </c>
      <c r="G469" t="s">
        <v>1416</v>
      </c>
      <c r="H469" s="1">
        <v>45901</v>
      </c>
      <c r="I469" t="s">
        <v>1415</v>
      </c>
      <c r="J469">
        <v>-43.6</v>
      </c>
      <c r="K469" t="s">
        <v>21</v>
      </c>
      <c r="L469" s="3">
        <f>Data[[#This Row],[Fees]]/Data[[#This Row],[Converted Amount]]</f>
        <v>0</v>
      </c>
      <c r="M469" s="11">
        <v>-43.6</v>
      </c>
      <c r="N469" s="11">
        <v>0</v>
      </c>
      <c r="O469" s="11">
        <v>-43.6</v>
      </c>
      <c r="P469" t="s">
        <v>21</v>
      </c>
      <c r="T469" t="s">
        <v>1926</v>
      </c>
    </row>
    <row r="470" spans="3:20" x14ac:dyDescent="0.45">
      <c r="C47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70" t="s">
        <v>1137</v>
      </c>
      <c r="E470" t="s">
        <v>1880</v>
      </c>
      <c r="F470" t="s">
        <v>19</v>
      </c>
      <c r="G470" t="s">
        <v>1404</v>
      </c>
      <c r="H470" s="1">
        <v>45902</v>
      </c>
      <c r="I470" t="s">
        <v>1405</v>
      </c>
      <c r="J470">
        <v>10976</v>
      </c>
      <c r="K470" t="s">
        <v>21</v>
      </c>
      <c r="L470" s="3">
        <f>Data[[#This Row],[Fees]]/Data[[#This Row],[Converted Amount]]</f>
        <v>7.2886297376093293E-4</v>
      </c>
      <c r="M470" s="11">
        <v>10976</v>
      </c>
      <c r="N470" s="11">
        <v>8</v>
      </c>
      <c r="O470" s="11">
        <v>10968</v>
      </c>
      <c r="P470" t="s">
        <v>21</v>
      </c>
      <c r="Q470" t="s">
        <v>2479</v>
      </c>
      <c r="R470" t="s">
        <v>2480</v>
      </c>
      <c r="S470" t="s">
        <v>2481</v>
      </c>
      <c r="T470" t="s">
        <v>2295</v>
      </c>
    </row>
    <row r="471" spans="3:20" x14ac:dyDescent="0.45">
      <c r="C47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71" t="s">
        <v>1137</v>
      </c>
      <c r="E471" t="s">
        <v>1880</v>
      </c>
      <c r="F471" t="s">
        <v>19</v>
      </c>
      <c r="G471" t="s">
        <v>1384</v>
      </c>
      <c r="H471" s="1">
        <v>45903</v>
      </c>
      <c r="I471" t="s">
        <v>1385</v>
      </c>
      <c r="J471">
        <v>843</v>
      </c>
      <c r="K471" t="s">
        <v>21</v>
      </c>
      <c r="L471" s="3">
        <f>Data[[#This Row],[Fees]]/Data[[#This Row],[Converted Amount]]</f>
        <v>2.9359430604982206E-2</v>
      </c>
      <c r="M471" s="11">
        <v>843</v>
      </c>
      <c r="N471" s="11">
        <v>24.75</v>
      </c>
      <c r="O471" s="11">
        <v>818.25</v>
      </c>
      <c r="P471" t="s">
        <v>21</v>
      </c>
      <c r="Q471" t="s">
        <v>2177</v>
      </c>
      <c r="R471" t="s">
        <v>2178</v>
      </c>
      <c r="S471" t="s">
        <v>2179</v>
      </c>
      <c r="T471" t="s">
        <v>2275</v>
      </c>
    </row>
    <row r="472" spans="3:20" x14ac:dyDescent="0.45">
      <c r="C47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72" t="s">
        <v>1137</v>
      </c>
      <c r="E472" t="s">
        <v>1880</v>
      </c>
      <c r="F472" t="s">
        <v>19</v>
      </c>
      <c r="G472" t="s">
        <v>1406</v>
      </c>
      <c r="H472" s="1">
        <v>45903</v>
      </c>
      <c r="I472" t="s">
        <v>1407</v>
      </c>
      <c r="J472">
        <v>142375</v>
      </c>
      <c r="K472" t="s">
        <v>21</v>
      </c>
      <c r="L472" s="3">
        <f>Data[[#This Row],[Fees]]/Data[[#This Row],[Converted Amount]]</f>
        <v>5.6189640035118526E-5</v>
      </c>
      <c r="M472" s="11">
        <v>142375</v>
      </c>
      <c r="N472" s="11">
        <v>8</v>
      </c>
      <c r="O472" s="11">
        <v>142367</v>
      </c>
      <c r="P472" t="s">
        <v>21</v>
      </c>
      <c r="Q472" t="s">
        <v>2482</v>
      </c>
      <c r="R472" t="s">
        <v>2483</v>
      </c>
      <c r="S472" t="s">
        <v>2484</v>
      </c>
      <c r="T472" t="s">
        <v>1890</v>
      </c>
    </row>
    <row r="473" spans="3:20" x14ac:dyDescent="0.45">
      <c r="C47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45902</v>
      </c>
      <c r="D473" t="s">
        <v>1137</v>
      </c>
      <c r="E473" t="s">
        <v>1880</v>
      </c>
      <c r="F473" t="s">
        <v>48</v>
      </c>
      <c r="G473" t="s">
        <v>1417</v>
      </c>
      <c r="H473" s="1">
        <v>45903</v>
      </c>
      <c r="I473" t="s">
        <v>1418</v>
      </c>
      <c r="J473">
        <v>-54.88</v>
      </c>
      <c r="K473" t="s">
        <v>21</v>
      </c>
      <c r="L473" s="3">
        <f>Data[[#This Row],[Fees]]/Data[[#This Row],[Converted Amount]]</f>
        <v>0</v>
      </c>
      <c r="M473" s="11">
        <v>-54.88</v>
      </c>
      <c r="N473" s="11">
        <v>0</v>
      </c>
      <c r="O473" s="11">
        <v>-54.88</v>
      </c>
      <c r="P473" t="s">
        <v>21</v>
      </c>
      <c r="T473" t="s">
        <v>2071</v>
      </c>
    </row>
    <row r="474" spans="3:20" x14ac:dyDescent="0.45">
      <c r="C47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45903</v>
      </c>
      <c r="D474" t="s">
        <v>1137</v>
      </c>
      <c r="E474" t="s">
        <v>1880</v>
      </c>
      <c r="F474" t="s">
        <v>48</v>
      </c>
      <c r="G474" t="s">
        <v>1419</v>
      </c>
      <c r="H474" s="1">
        <v>45903</v>
      </c>
      <c r="I474" t="s">
        <v>1420</v>
      </c>
      <c r="J474">
        <v>-4.22</v>
      </c>
      <c r="K474" t="s">
        <v>21</v>
      </c>
      <c r="L474" s="3">
        <f>Data[[#This Row],[Fees]]/Data[[#This Row],[Converted Amount]]</f>
        <v>0</v>
      </c>
      <c r="M474" s="11">
        <v>-4.22</v>
      </c>
      <c r="N474" s="11">
        <v>0</v>
      </c>
      <c r="O474" s="11">
        <v>-4.22</v>
      </c>
      <c r="P474" t="s">
        <v>21</v>
      </c>
      <c r="T474" t="s">
        <v>2326</v>
      </c>
    </row>
    <row r="475" spans="3:20" x14ac:dyDescent="0.45">
      <c r="C47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45903</v>
      </c>
      <c r="D475" t="s">
        <v>1137</v>
      </c>
      <c r="E475" t="s">
        <v>1880</v>
      </c>
      <c r="F475" t="s">
        <v>48</v>
      </c>
      <c r="G475" t="s">
        <v>1421</v>
      </c>
      <c r="H475" s="1">
        <v>45903</v>
      </c>
      <c r="I475" t="s">
        <v>1422</v>
      </c>
      <c r="J475">
        <v>-711.88</v>
      </c>
      <c r="K475" t="s">
        <v>21</v>
      </c>
      <c r="L475" s="3">
        <f>Data[[#This Row],[Fees]]/Data[[#This Row],[Converted Amount]]</f>
        <v>0</v>
      </c>
      <c r="M475" s="11">
        <v>-711.88</v>
      </c>
      <c r="N475" s="11">
        <v>0</v>
      </c>
      <c r="O475" s="11">
        <v>-711.88</v>
      </c>
      <c r="P475" t="s">
        <v>21</v>
      </c>
      <c r="T475" t="s">
        <v>2309</v>
      </c>
    </row>
    <row r="476" spans="3:20" x14ac:dyDescent="0.45">
      <c r="C47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76" t="s">
        <v>1137</v>
      </c>
      <c r="E476" t="s">
        <v>1880</v>
      </c>
      <c r="F476" t="s">
        <v>19</v>
      </c>
      <c r="G476" t="s">
        <v>1386</v>
      </c>
      <c r="H476" s="1">
        <v>45904</v>
      </c>
      <c r="I476" t="s">
        <v>1387</v>
      </c>
      <c r="J476">
        <v>8720</v>
      </c>
      <c r="K476" t="s">
        <v>21</v>
      </c>
      <c r="L476" s="3">
        <f>Data[[#This Row],[Fees]]/Data[[#This Row],[Converted Amount]]</f>
        <v>2.9034403669724772E-2</v>
      </c>
      <c r="M476" s="11">
        <v>8720</v>
      </c>
      <c r="N476" s="11">
        <v>253.18</v>
      </c>
      <c r="O476" s="11">
        <v>8466.82</v>
      </c>
      <c r="P476" t="s">
        <v>21</v>
      </c>
      <c r="Q476" t="s">
        <v>2485</v>
      </c>
      <c r="R476" t="s">
        <v>2486</v>
      </c>
      <c r="S476" t="s">
        <v>2487</v>
      </c>
      <c r="T476" t="s">
        <v>2279</v>
      </c>
    </row>
    <row r="477" spans="3:20" x14ac:dyDescent="0.45">
      <c r="C47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77" t="s">
        <v>1137</v>
      </c>
      <c r="E477" t="s">
        <v>1880</v>
      </c>
      <c r="F477" t="s">
        <v>19</v>
      </c>
      <c r="G477" t="s">
        <v>1388</v>
      </c>
      <c r="H477" s="1">
        <v>45904</v>
      </c>
      <c r="I477" t="s">
        <v>1389</v>
      </c>
      <c r="J477">
        <v>605</v>
      </c>
      <c r="K477" t="s">
        <v>21</v>
      </c>
      <c r="L477" s="3">
        <f>Data[[#This Row],[Fees]]/Data[[#This Row],[Converted Amount]]</f>
        <v>2.950413223140496E-2</v>
      </c>
      <c r="M477" s="11">
        <v>605</v>
      </c>
      <c r="N477" s="11">
        <v>17.850000000000001</v>
      </c>
      <c r="O477" s="11">
        <v>587.15</v>
      </c>
      <c r="P477" t="s">
        <v>21</v>
      </c>
      <c r="Q477" t="s">
        <v>2173</v>
      </c>
      <c r="R477" t="s">
        <v>2174</v>
      </c>
      <c r="S477" t="s">
        <v>2175</v>
      </c>
      <c r="T477" t="s">
        <v>2279</v>
      </c>
    </row>
    <row r="478" spans="3:20" x14ac:dyDescent="0.45">
      <c r="C47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78" t="s">
        <v>1137</v>
      </c>
      <c r="E478" t="s">
        <v>1880</v>
      </c>
      <c r="F478" t="s">
        <v>19</v>
      </c>
      <c r="G478" t="s">
        <v>1408</v>
      </c>
      <c r="H478" s="1">
        <v>45904</v>
      </c>
      <c r="I478" t="s">
        <v>1409</v>
      </c>
      <c r="J478">
        <v>115</v>
      </c>
      <c r="K478" t="s">
        <v>21</v>
      </c>
      <c r="L478" s="3">
        <f>Data[[#This Row],[Fees]]/Data[[#This Row],[Converted Amount]]</f>
        <v>6.9565217391304349E-2</v>
      </c>
      <c r="M478" s="11">
        <v>115</v>
      </c>
      <c r="N478" s="11">
        <v>8</v>
      </c>
      <c r="O478" s="11">
        <v>107</v>
      </c>
      <c r="P478" t="s">
        <v>21</v>
      </c>
      <c r="Q478" t="s">
        <v>2007</v>
      </c>
      <c r="R478" t="s">
        <v>2008</v>
      </c>
      <c r="S478" t="s">
        <v>2009</v>
      </c>
      <c r="T478" t="s">
        <v>2309</v>
      </c>
    </row>
    <row r="479" spans="3:20" x14ac:dyDescent="0.45">
      <c r="C47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45904</v>
      </c>
      <c r="D479" t="s">
        <v>1137</v>
      </c>
      <c r="E479" t="s">
        <v>1880</v>
      </c>
      <c r="F479" t="s">
        <v>48</v>
      </c>
      <c r="G479" t="s">
        <v>1423</v>
      </c>
      <c r="H479" s="1">
        <v>45904</v>
      </c>
      <c r="I479" t="s">
        <v>1424</v>
      </c>
      <c r="J479">
        <v>-0.57999999999999996</v>
      </c>
      <c r="K479" t="s">
        <v>21</v>
      </c>
      <c r="L479" s="3">
        <f>Data[[#This Row],[Fees]]/Data[[#This Row],[Converted Amount]]</f>
        <v>0</v>
      </c>
      <c r="M479" s="11">
        <v>-0.57999999999999996</v>
      </c>
      <c r="N479" s="11">
        <v>0</v>
      </c>
      <c r="O479" s="11">
        <v>-0.57999999999999996</v>
      </c>
      <c r="P479" t="s">
        <v>21</v>
      </c>
    </row>
    <row r="480" spans="3:20" x14ac:dyDescent="0.45">
      <c r="C48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45904</v>
      </c>
      <c r="D480" t="s">
        <v>1137</v>
      </c>
      <c r="E480" t="s">
        <v>1880</v>
      </c>
      <c r="F480" t="s">
        <v>48</v>
      </c>
      <c r="G480" t="s">
        <v>1425</v>
      </c>
      <c r="H480" s="1">
        <v>45904</v>
      </c>
      <c r="I480" t="s">
        <v>1426</v>
      </c>
      <c r="J480">
        <v>-43.6</v>
      </c>
      <c r="K480" t="s">
        <v>21</v>
      </c>
      <c r="L480" s="3">
        <f>Data[[#This Row],[Fees]]/Data[[#This Row],[Converted Amount]]</f>
        <v>0</v>
      </c>
      <c r="M480" s="11">
        <v>-43.6</v>
      </c>
      <c r="N480" s="11">
        <v>0</v>
      </c>
      <c r="O480" s="11">
        <v>-43.6</v>
      </c>
      <c r="P480" t="s">
        <v>21</v>
      </c>
    </row>
    <row r="481" spans="3:20" x14ac:dyDescent="0.45">
      <c r="C48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81" t="s">
        <v>1137</v>
      </c>
      <c r="E481" t="s">
        <v>1880</v>
      </c>
      <c r="F481" t="s">
        <v>19</v>
      </c>
      <c r="G481" t="s">
        <v>1390</v>
      </c>
      <c r="H481" s="1">
        <v>45905</v>
      </c>
      <c r="I481" t="s">
        <v>1391</v>
      </c>
      <c r="J481">
        <v>115</v>
      </c>
      <c r="K481" t="s">
        <v>21</v>
      </c>
      <c r="L481" s="3">
        <f>Data[[#This Row],[Fees]]/Data[[#This Row],[Converted Amount]]</f>
        <v>3.165217391304348E-2</v>
      </c>
      <c r="M481" s="11">
        <v>115</v>
      </c>
      <c r="N481" s="11">
        <v>3.64</v>
      </c>
      <c r="O481" s="11">
        <v>111.36</v>
      </c>
      <c r="P481" t="s">
        <v>21</v>
      </c>
      <c r="Q481" t="s">
        <v>2333</v>
      </c>
      <c r="R481" t="s">
        <v>2334</v>
      </c>
      <c r="S481" t="s">
        <v>2335</v>
      </c>
      <c r="T481" t="s">
        <v>2113</v>
      </c>
    </row>
    <row r="482" spans="3:20" x14ac:dyDescent="0.45">
      <c r="C48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82" t="s">
        <v>1137</v>
      </c>
      <c r="E482" t="s">
        <v>1880</v>
      </c>
      <c r="F482" t="s">
        <v>19</v>
      </c>
      <c r="G482" t="s">
        <v>1392</v>
      </c>
      <c r="H482" s="1">
        <v>45905</v>
      </c>
      <c r="I482" t="s">
        <v>1393</v>
      </c>
      <c r="J482">
        <v>585</v>
      </c>
      <c r="K482" t="s">
        <v>21</v>
      </c>
      <c r="L482" s="3">
        <f>Data[[#This Row],[Fees]]/Data[[#This Row],[Converted Amount]]</f>
        <v>2.9521367521367522E-2</v>
      </c>
      <c r="M482" s="11">
        <v>585</v>
      </c>
      <c r="N482" s="11">
        <v>17.27</v>
      </c>
      <c r="O482" s="11">
        <v>567.73</v>
      </c>
      <c r="P482" t="s">
        <v>21</v>
      </c>
      <c r="Q482" t="s">
        <v>2202</v>
      </c>
      <c r="R482" t="s">
        <v>2203</v>
      </c>
      <c r="S482" t="s">
        <v>2204</v>
      </c>
      <c r="T482" t="s">
        <v>2286</v>
      </c>
    </row>
    <row r="483" spans="3:20" x14ac:dyDescent="0.45">
      <c r="C48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83" t="s">
        <v>1137</v>
      </c>
      <c r="E483" t="s">
        <v>1880</v>
      </c>
      <c r="F483" t="s">
        <v>19</v>
      </c>
      <c r="G483" t="s">
        <v>1394</v>
      </c>
      <c r="H483" s="1">
        <v>45905</v>
      </c>
      <c r="I483" t="s">
        <v>1395</v>
      </c>
      <c r="J483">
        <v>1200</v>
      </c>
      <c r="K483" t="s">
        <v>21</v>
      </c>
      <c r="L483" s="3">
        <f>Data[[#This Row],[Fees]]/Data[[#This Row],[Converted Amount]]</f>
        <v>2.9250000000000002E-2</v>
      </c>
      <c r="M483" s="11">
        <v>1200</v>
      </c>
      <c r="N483" s="11">
        <v>35.1</v>
      </c>
      <c r="O483" s="11">
        <v>1164.9000000000001</v>
      </c>
      <c r="P483" t="s">
        <v>21</v>
      </c>
      <c r="Q483" t="s">
        <v>2160</v>
      </c>
      <c r="R483" t="s">
        <v>2161</v>
      </c>
      <c r="S483" t="s">
        <v>2162</v>
      </c>
      <c r="T483" t="s">
        <v>2290</v>
      </c>
    </row>
    <row r="484" spans="3:20" x14ac:dyDescent="0.45">
      <c r="C48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84" t="s">
        <v>1137</v>
      </c>
      <c r="E484" t="s">
        <v>1880</v>
      </c>
      <c r="F484" t="s">
        <v>19</v>
      </c>
      <c r="G484" t="s">
        <v>248</v>
      </c>
      <c r="H484" s="1">
        <v>45905</v>
      </c>
      <c r="I484" t="s">
        <v>249</v>
      </c>
      <c r="J484">
        <v>605</v>
      </c>
      <c r="K484" t="s">
        <v>21</v>
      </c>
      <c r="L484" s="3">
        <f>Data[[#This Row],[Fees]]/Data[[#This Row],[Converted Amount]]</f>
        <v>2.950413223140496E-2</v>
      </c>
      <c r="M484" s="11">
        <v>605</v>
      </c>
      <c r="N484" s="11">
        <v>17.850000000000001</v>
      </c>
      <c r="O484" s="11">
        <v>587.15</v>
      </c>
      <c r="P484" t="s">
        <v>21</v>
      </c>
      <c r="Q484" t="s">
        <v>2099</v>
      </c>
      <c r="R484" t="s">
        <v>2100</v>
      </c>
      <c r="S484" t="s">
        <v>2101</v>
      </c>
      <c r="T484" t="s">
        <v>2018</v>
      </c>
    </row>
    <row r="485" spans="3:20" x14ac:dyDescent="0.45">
      <c r="C48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85" t="s">
        <v>1137</v>
      </c>
      <c r="E485" t="s">
        <v>1880</v>
      </c>
      <c r="F485" t="s">
        <v>19</v>
      </c>
      <c r="G485" t="s">
        <v>1396</v>
      </c>
      <c r="H485" s="1">
        <v>45905</v>
      </c>
      <c r="I485" t="s">
        <v>1397</v>
      </c>
      <c r="J485">
        <v>3700</v>
      </c>
      <c r="K485" t="s">
        <v>21</v>
      </c>
      <c r="L485" s="3">
        <f>Data[[#This Row],[Fees]]/Data[[#This Row],[Converted Amount]]</f>
        <v>2.9081081081081081E-2</v>
      </c>
      <c r="M485" s="11">
        <v>3700</v>
      </c>
      <c r="N485" s="11">
        <v>107.6</v>
      </c>
      <c r="O485" s="11">
        <v>3592.4</v>
      </c>
      <c r="P485" t="s">
        <v>21</v>
      </c>
      <c r="Q485" t="s">
        <v>2488</v>
      </c>
      <c r="R485" t="s">
        <v>2489</v>
      </c>
      <c r="S485" t="s">
        <v>2490</v>
      </c>
      <c r="T485" t="s">
        <v>2294</v>
      </c>
    </row>
    <row r="486" spans="3:20" x14ac:dyDescent="0.45">
      <c r="C48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86" t="s">
        <v>1137</v>
      </c>
      <c r="E486" t="s">
        <v>1880</v>
      </c>
      <c r="F486" t="s">
        <v>19</v>
      </c>
      <c r="G486" t="s">
        <v>1398</v>
      </c>
      <c r="H486" s="1">
        <v>45905</v>
      </c>
      <c r="I486" t="s">
        <v>1399</v>
      </c>
      <c r="J486">
        <v>35800</v>
      </c>
      <c r="K486" t="s">
        <v>21</v>
      </c>
      <c r="L486" s="3">
        <f>Data[[#This Row],[Fees]]/Data[[#This Row],[Converted Amount]]</f>
        <v>2.9008379888268158E-2</v>
      </c>
      <c r="M486" s="11">
        <v>35800</v>
      </c>
      <c r="N486" s="11">
        <v>1038.5</v>
      </c>
      <c r="O486" s="11">
        <v>34761.5</v>
      </c>
      <c r="P486" t="s">
        <v>21</v>
      </c>
      <c r="Q486" t="s">
        <v>2491</v>
      </c>
      <c r="R486" t="s">
        <v>2492</v>
      </c>
      <c r="S486" t="s">
        <v>2493</v>
      </c>
      <c r="T486" t="s">
        <v>2295</v>
      </c>
    </row>
    <row r="487" spans="3:20" x14ac:dyDescent="0.45">
      <c r="C48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87" t="s">
        <v>1137</v>
      </c>
      <c r="E487" t="s">
        <v>1880</v>
      </c>
      <c r="F487" t="s">
        <v>19</v>
      </c>
      <c r="G487" t="s">
        <v>1400</v>
      </c>
      <c r="H487" s="1">
        <v>45905</v>
      </c>
      <c r="I487" t="s">
        <v>1401</v>
      </c>
      <c r="J487">
        <v>12000</v>
      </c>
      <c r="K487" t="s">
        <v>21</v>
      </c>
      <c r="L487" s="3">
        <f>Data[[#This Row],[Fees]]/Data[[#This Row],[Converted Amount]]</f>
        <v>2.9025000000000002E-2</v>
      </c>
      <c r="M487" s="11">
        <v>12000</v>
      </c>
      <c r="N487" s="11">
        <v>348.3</v>
      </c>
      <c r="O487" s="11">
        <v>11651.7</v>
      </c>
      <c r="P487" t="s">
        <v>21</v>
      </c>
      <c r="Q487" t="s">
        <v>2494</v>
      </c>
      <c r="R487" t="s">
        <v>2495</v>
      </c>
      <c r="S487" t="s">
        <v>2496</v>
      </c>
      <c r="T487" t="s">
        <v>2044</v>
      </c>
    </row>
    <row r="488" spans="3:20" x14ac:dyDescent="0.45">
      <c r="C48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88" t="s">
        <v>1137</v>
      </c>
      <c r="E488" t="s">
        <v>1880</v>
      </c>
      <c r="F488" t="s">
        <v>19</v>
      </c>
      <c r="G488" t="s">
        <v>1402</v>
      </c>
      <c r="H488" s="1">
        <v>45905</v>
      </c>
      <c r="I488" t="s">
        <v>1403</v>
      </c>
      <c r="J488">
        <v>11680</v>
      </c>
      <c r="K488" t="s">
        <v>21</v>
      </c>
      <c r="L488" s="3">
        <f>Data[[#This Row],[Fees]]/Data[[#This Row],[Converted Amount]]</f>
        <v>2.9025684931506847E-2</v>
      </c>
      <c r="M488" s="11">
        <v>11680</v>
      </c>
      <c r="N488" s="11">
        <v>339.02</v>
      </c>
      <c r="O488" s="11">
        <v>11340.98</v>
      </c>
      <c r="P488" t="s">
        <v>21</v>
      </c>
      <c r="Q488" t="s">
        <v>2494</v>
      </c>
      <c r="R488" t="s">
        <v>2495</v>
      </c>
      <c r="S488" t="s">
        <v>2496</v>
      </c>
      <c r="T488" t="s">
        <v>2299</v>
      </c>
    </row>
    <row r="489" spans="3:20" x14ac:dyDescent="0.45">
      <c r="C48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89" t="s">
        <v>1137</v>
      </c>
      <c r="E489" t="s">
        <v>1880</v>
      </c>
      <c r="F489" t="s">
        <v>19</v>
      </c>
      <c r="G489" t="s">
        <v>1410</v>
      </c>
      <c r="H489" s="1">
        <v>45905</v>
      </c>
      <c r="I489" t="s">
        <v>1411</v>
      </c>
      <c r="J489">
        <v>13600</v>
      </c>
      <c r="K489" t="s">
        <v>21</v>
      </c>
      <c r="L489" s="3">
        <f>Data[[#This Row],[Fees]]/Data[[#This Row],[Converted Amount]]</f>
        <v>5.8823529411764701E-4</v>
      </c>
      <c r="M489" s="11">
        <v>13600</v>
      </c>
      <c r="N489" s="11">
        <v>8</v>
      </c>
      <c r="O489" s="11">
        <v>13592</v>
      </c>
      <c r="P489" t="s">
        <v>21</v>
      </c>
      <c r="Q489" t="s">
        <v>2497</v>
      </c>
      <c r="R489" t="s">
        <v>2498</v>
      </c>
      <c r="S489" t="s">
        <v>2499</v>
      </c>
      <c r="T489" t="s">
        <v>2313</v>
      </c>
    </row>
    <row r="490" spans="3:20" x14ac:dyDescent="0.45">
      <c r="C49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45904</v>
      </c>
      <c r="D490" t="s">
        <v>1137</v>
      </c>
      <c r="E490" t="s">
        <v>1880</v>
      </c>
      <c r="F490" t="s">
        <v>48</v>
      </c>
      <c r="G490" t="s">
        <v>1427</v>
      </c>
      <c r="H490" s="1">
        <v>45905</v>
      </c>
      <c r="I490" t="s">
        <v>1426</v>
      </c>
      <c r="J490">
        <v>-3.03</v>
      </c>
      <c r="K490" t="s">
        <v>21</v>
      </c>
      <c r="L490" s="3">
        <f>Data[[#This Row],[Fees]]/Data[[#This Row],[Converted Amount]]</f>
        <v>0</v>
      </c>
      <c r="M490" s="11">
        <v>-3.03</v>
      </c>
      <c r="N490" s="11">
        <v>0</v>
      </c>
      <c r="O490" s="11">
        <v>-3.03</v>
      </c>
      <c r="P490" t="s">
        <v>21</v>
      </c>
    </row>
    <row r="491" spans="3:20" x14ac:dyDescent="0.45">
      <c r="C49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45905</v>
      </c>
      <c r="D491" t="s">
        <v>1137</v>
      </c>
      <c r="E491" t="s">
        <v>1880</v>
      </c>
      <c r="F491" t="s">
        <v>48</v>
      </c>
      <c r="G491" t="s">
        <v>1428</v>
      </c>
      <c r="H491" s="1">
        <v>45905</v>
      </c>
      <c r="I491" t="s">
        <v>1429</v>
      </c>
      <c r="J491">
        <v>-0.57999999999999996</v>
      </c>
      <c r="K491" t="s">
        <v>21</v>
      </c>
      <c r="L491" s="3">
        <f>Data[[#This Row],[Fees]]/Data[[#This Row],[Converted Amount]]</f>
        <v>0</v>
      </c>
      <c r="M491" s="11">
        <v>-0.57999999999999996</v>
      </c>
      <c r="N491" s="11">
        <v>0</v>
      </c>
      <c r="O491" s="11">
        <v>-0.57999999999999996</v>
      </c>
      <c r="P491" t="s">
        <v>21</v>
      </c>
    </row>
    <row r="492" spans="3:20" x14ac:dyDescent="0.45">
      <c r="C49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45905</v>
      </c>
      <c r="D492" t="s">
        <v>1137</v>
      </c>
      <c r="E492" t="s">
        <v>1880</v>
      </c>
      <c r="F492" t="s">
        <v>48</v>
      </c>
      <c r="G492" t="s">
        <v>1430</v>
      </c>
      <c r="H492" s="1">
        <v>45905</v>
      </c>
      <c r="I492" t="s">
        <v>1431</v>
      </c>
      <c r="J492">
        <v>-8.93</v>
      </c>
      <c r="K492" t="s">
        <v>21</v>
      </c>
      <c r="L492" s="3">
        <f>Data[[#This Row],[Fees]]/Data[[#This Row],[Converted Amount]]</f>
        <v>0</v>
      </c>
      <c r="M492" s="11">
        <v>-8.93</v>
      </c>
      <c r="N492" s="11">
        <v>0</v>
      </c>
      <c r="O492" s="11">
        <v>-8.93</v>
      </c>
      <c r="P492" t="s">
        <v>21</v>
      </c>
    </row>
    <row r="493" spans="3:20" x14ac:dyDescent="0.45">
      <c r="C49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45905</v>
      </c>
      <c r="D493" t="s">
        <v>1137</v>
      </c>
      <c r="E493" t="s">
        <v>1880</v>
      </c>
      <c r="F493" t="s">
        <v>48</v>
      </c>
      <c r="G493" t="s">
        <v>1432</v>
      </c>
      <c r="H493" s="1">
        <v>45905</v>
      </c>
      <c r="I493" t="s">
        <v>1431</v>
      </c>
      <c r="J493">
        <v>-3.03</v>
      </c>
      <c r="K493" t="s">
        <v>21</v>
      </c>
      <c r="L493" s="3">
        <f>Data[[#This Row],[Fees]]/Data[[#This Row],[Converted Amount]]</f>
        <v>0</v>
      </c>
      <c r="M493" s="11">
        <v>-3.03</v>
      </c>
      <c r="N493" s="11">
        <v>0</v>
      </c>
      <c r="O493" s="11">
        <v>-3.03</v>
      </c>
      <c r="P493" t="s">
        <v>21</v>
      </c>
    </row>
    <row r="494" spans="3:20" x14ac:dyDescent="0.45">
      <c r="C49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45905</v>
      </c>
      <c r="D494" t="s">
        <v>1137</v>
      </c>
      <c r="E494" t="s">
        <v>1880</v>
      </c>
      <c r="F494" t="s">
        <v>48</v>
      </c>
      <c r="G494" t="s">
        <v>1433</v>
      </c>
      <c r="H494" s="1">
        <v>45905</v>
      </c>
      <c r="I494" t="s">
        <v>1431</v>
      </c>
      <c r="J494">
        <v>-18.5</v>
      </c>
      <c r="K494" t="s">
        <v>21</v>
      </c>
      <c r="L494" s="3">
        <f>Data[[#This Row],[Fees]]/Data[[#This Row],[Converted Amount]]</f>
        <v>0</v>
      </c>
      <c r="M494" s="11">
        <v>-18.5</v>
      </c>
      <c r="N494" s="11">
        <v>0</v>
      </c>
      <c r="O494" s="11">
        <v>-18.5</v>
      </c>
      <c r="P494" t="s">
        <v>21</v>
      </c>
    </row>
    <row r="495" spans="3:20" x14ac:dyDescent="0.45">
      <c r="C49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45905</v>
      </c>
      <c r="D495" t="s">
        <v>1137</v>
      </c>
      <c r="E495" t="s">
        <v>1880</v>
      </c>
      <c r="F495" t="s">
        <v>48</v>
      </c>
      <c r="G495" t="s">
        <v>1434</v>
      </c>
      <c r="H495" s="1">
        <v>45905</v>
      </c>
      <c r="I495" t="s">
        <v>1431</v>
      </c>
      <c r="J495">
        <v>-179</v>
      </c>
      <c r="K495" t="s">
        <v>21</v>
      </c>
      <c r="L495" s="3">
        <f>Data[[#This Row],[Fees]]/Data[[#This Row],[Converted Amount]]</f>
        <v>0</v>
      </c>
      <c r="M495" s="11">
        <v>-179</v>
      </c>
      <c r="N495" s="11">
        <v>0</v>
      </c>
      <c r="O495" s="11">
        <v>-179</v>
      </c>
      <c r="P495" t="s">
        <v>21</v>
      </c>
    </row>
    <row r="496" spans="3:20" x14ac:dyDescent="0.45">
      <c r="C49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45905</v>
      </c>
      <c r="D496" t="s">
        <v>1137</v>
      </c>
      <c r="E496" t="s">
        <v>1880</v>
      </c>
      <c r="F496" t="s">
        <v>48</v>
      </c>
      <c r="G496" t="s">
        <v>1435</v>
      </c>
      <c r="H496" s="1">
        <v>45905</v>
      </c>
      <c r="I496" t="s">
        <v>1431</v>
      </c>
      <c r="J496">
        <v>-118.4</v>
      </c>
      <c r="K496" t="s">
        <v>21</v>
      </c>
      <c r="L496" s="3">
        <f>Data[[#This Row],[Fees]]/Data[[#This Row],[Converted Amount]]</f>
        <v>0</v>
      </c>
      <c r="M496" s="11">
        <v>-118.4</v>
      </c>
      <c r="N496" s="11">
        <v>0</v>
      </c>
      <c r="O496" s="11">
        <v>-118.4</v>
      </c>
      <c r="P496" t="s">
        <v>21</v>
      </c>
    </row>
    <row r="497" spans="3:20" x14ac:dyDescent="0.45">
      <c r="C49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45905</v>
      </c>
      <c r="D497" t="s">
        <v>1137</v>
      </c>
      <c r="E497" t="s">
        <v>1880</v>
      </c>
      <c r="F497" t="s">
        <v>48</v>
      </c>
      <c r="G497" t="s">
        <v>1436</v>
      </c>
      <c r="H497" s="1">
        <v>45906</v>
      </c>
      <c r="I497" t="s">
        <v>1431</v>
      </c>
      <c r="J497">
        <v>-68</v>
      </c>
      <c r="K497" t="s">
        <v>21</v>
      </c>
      <c r="L497" s="3">
        <f>Data[[#This Row],[Fees]]/Data[[#This Row],[Converted Amount]]</f>
        <v>0</v>
      </c>
      <c r="M497" s="11">
        <v>-68</v>
      </c>
      <c r="N497" s="11">
        <v>0</v>
      </c>
      <c r="O497" s="11">
        <v>-68</v>
      </c>
      <c r="P497" t="s">
        <v>21</v>
      </c>
    </row>
    <row r="498" spans="3:20" x14ac:dyDescent="0.45">
      <c r="C49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98" t="s">
        <v>1137</v>
      </c>
      <c r="E498" t="s">
        <v>1879</v>
      </c>
      <c r="F498" t="s">
        <v>19</v>
      </c>
      <c r="G498" t="s">
        <v>1328</v>
      </c>
      <c r="H498" s="1">
        <v>45908</v>
      </c>
      <c r="I498" t="s">
        <v>1329</v>
      </c>
      <c r="J498">
        <v>2385</v>
      </c>
      <c r="K498" t="s">
        <v>21</v>
      </c>
      <c r="L498" s="3">
        <f>Data[[#This Row],[Fees]]/Data[[#This Row],[Converted Amount]]</f>
        <v>2.9127882599580712E-2</v>
      </c>
      <c r="M498" s="11">
        <v>2385</v>
      </c>
      <c r="N498" s="11">
        <v>69.47</v>
      </c>
      <c r="O498" s="11">
        <v>2315.5300000000002</v>
      </c>
      <c r="P498" t="s">
        <v>21</v>
      </c>
      <c r="Q498" t="s">
        <v>2500</v>
      </c>
      <c r="R498" t="s">
        <v>2501</v>
      </c>
      <c r="S498" t="s">
        <v>2329</v>
      </c>
      <c r="T498" t="s">
        <v>2330</v>
      </c>
    </row>
    <row r="499" spans="3:20" x14ac:dyDescent="0.45">
      <c r="C49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499" t="s">
        <v>1137</v>
      </c>
      <c r="E499" t="s">
        <v>1879</v>
      </c>
      <c r="F499" t="s">
        <v>19</v>
      </c>
      <c r="G499" t="s">
        <v>1330</v>
      </c>
      <c r="H499" s="1">
        <v>45908</v>
      </c>
      <c r="I499" t="s">
        <v>1331</v>
      </c>
      <c r="J499">
        <v>12000</v>
      </c>
      <c r="K499" t="s">
        <v>21</v>
      </c>
      <c r="L499" s="3">
        <f>Data[[#This Row],[Fees]]/Data[[#This Row],[Converted Amount]]</f>
        <v>2.9025000000000002E-2</v>
      </c>
      <c r="M499" s="11">
        <v>12000</v>
      </c>
      <c r="N499" s="11">
        <v>348.3</v>
      </c>
      <c r="O499" s="11">
        <v>11651.7</v>
      </c>
      <c r="P499" t="s">
        <v>21</v>
      </c>
      <c r="Q499" t="s">
        <v>2133</v>
      </c>
      <c r="R499" t="s">
        <v>2134</v>
      </c>
      <c r="S499" t="s">
        <v>2329</v>
      </c>
      <c r="T499" t="s">
        <v>2330</v>
      </c>
    </row>
    <row r="500" spans="3:20" x14ac:dyDescent="0.45">
      <c r="C50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00" t="s">
        <v>1137</v>
      </c>
      <c r="E500" t="s">
        <v>1879</v>
      </c>
      <c r="F500" t="s">
        <v>19</v>
      </c>
      <c r="G500" t="s">
        <v>1332</v>
      </c>
      <c r="H500" s="1">
        <v>45908</v>
      </c>
      <c r="I500" t="s">
        <v>1333</v>
      </c>
      <c r="J500">
        <v>100</v>
      </c>
      <c r="K500" t="s">
        <v>21</v>
      </c>
      <c r="L500" s="3">
        <f>Data[[#This Row],[Fees]]/Data[[#This Row],[Converted Amount]]</f>
        <v>4.7E-2</v>
      </c>
      <c r="M500" s="11">
        <v>100</v>
      </c>
      <c r="N500" s="11">
        <v>4.7</v>
      </c>
      <c r="O500" s="11">
        <v>95.3</v>
      </c>
      <c r="P500" t="s">
        <v>21</v>
      </c>
      <c r="Q500" t="s">
        <v>2083</v>
      </c>
      <c r="R500" t="s">
        <v>2401</v>
      </c>
      <c r="S500" t="s">
        <v>1974</v>
      </c>
      <c r="T500" t="s">
        <v>2331</v>
      </c>
    </row>
    <row r="501" spans="3:20" x14ac:dyDescent="0.45">
      <c r="C50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01" t="s">
        <v>1137</v>
      </c>
      <c r="E501" t="s">
        <v>1879</v>
      </c>
      <c r="F501" t="s">
        <v>19</v>
      </c>
      <c r="G501" t="s">
        <v>1334</v>
      </c>
      <c r="H501" s="1">
        <v>45908</v>
      </c>
      <c r="I501" t="s">
        <v>153</v>
      </c>
      <c r="J501">
        <v>1000</v>
      </c>
      <c r="K501" t="s">
        <v>21</v>
      </c>
      <c r="L501" s="3">
        <f>Data[[#This Row],[Fees]]/Data[[#This Row],[Converted Amount]]</f>
        <v>2.93E-2</v>
      </c>
      <c r="M501" s="11">
        <v>1000</v>
      </c>
      <c r="N501" s="11">
        <v>29.3</v>
      </c>
      <c r="O501" s="11">
        <v>970.7</v>
      </c>
      <c r="P501" t="s">
        <v>21</v>
      </c>
      <c r="Q501" t="s">
        <v>2502</v>
      </c>
      <c r="R501" t="s">
        <v>2503</v>
      </c>
      <c r="S501" t="s">
        <v>2182</v>
      </c>
      <c r="T501" t="s">
        <v>2332</v>
      </c>
    </row>
    <row r="502" spans="3:20" x14ac:dyDescent="0.45">
      <c r="C50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45908</v>
      </c>
      <c r="D502" t="s">
        <v>1137</v>
      </c>
      <c r="E502" t="s">
        <v>1879</v>
      </c>
      <c r="F502" t="s">
        <v>48</v>
      </c>
      <c r="G502" t="s">
        <v>1351</v>
      </c>
      <c r="H502" s="1">
        <v>45908</v>
      </c>
      <c r="I502" t="s">
        <v>1352</v>
      </c>
      <c r="J502">
        <v>-11.93</v>
      </c>
      <c r="K502" t="s">
        <v>21</v>
      </c>
      <c r="L502" s="3">
        <f>Data[[#This Row],[Fees]]/Data[[#This Row],[Converted Amount]]</f>
        <v>0</v>
      </c>
      <c r="M502" s="11">
        <v>-11.93</v>
      </c>
      <c r="N502" s="11">
        <v>0</v>
      </c>
      <c r="O502" s="11">
        <v>-11.93</v>
      </c>
      <c r="P502" t="s">
        <v>21</v>
      </c>
      <c r="S502" t="s">
        <v>2335</v>
      </c>
      <c r="T502" t="s">
        <v>2336</v>
      </c>
    </row>
    <row r="503" spans="3:20" x14ac:dyDescent="0.45">
      <c r="C50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03" t="s">
        <v>1137</v>
      </c>
      <c r="E503" t="s">
        <v>1879</v>
      </c>
      <c r="F503" t="s">
        <v>48</v>
      </c>
      <c r="G503" t="s">
        <v>1353</v>
      </c>
      <c r="H503" s="1">
        <v>45908</v>
      </c>
      <c r="I503" t="s">
        <v>1354</v>
      </c>
      <c r="J503">
        <v>-8</v>
      </c>
      <c r="K503" t="s">
        <v>21</v>
      </c>
      <c r="L503" s="3">
        <f>Data[[#This Row],[Fees]]/Data[[#This Row],[Converted Amount]]</f>
        <v>0</v>
      </c>
      <c r="M503" s="11">
        <v>-8</v>
      </c>
      <c r="N503" s="11">
        <v>0</v>
      </c>
      <c r="O503" s="11">
        <v>-8</v>
      </c>
      <c r="P503" t="s">
        <v>21</v>
      </c>
      <c r="S503" t="s">
        <v>1897</v>
      </c>
      <c r="T503" t="s">
        <v>1898</v>
      </c>
    </row>
    <row r="504" spans="3:20" x14ac:dyDescent="0.45">
      <c r="C50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45908</v>
      </c>
      <c r="D504" t="s">
        <v>1137</v>
      </c>
      <c r="E504" t="s">
        <v>1879</v>
      </c>
      <c r="F504" t="s">
        <v>48</v>
      </c>
      <c r="G504" t="s">
        <v>1355</v>
      </c>
      <c r="H504" s="1">
        <v>45908</v>
      </c>
      <c r="I504" t="s">
        <v>1356</v>
      </c>
      <c r="J504">
        <v>-60</v>
      </c>
      <c r="K504" t="s">
        <v>21</v>
      </c>
      <c r="L504" s="3">
        <f>Data[[#This Row],[Fees]]/Data[[#This Row],[Converted Amount]]</f>
        <v>0</v>
      </c>
      <c r="M504" s="11">
        <v>-60</v>
      </c>
      <c r="N504" s="11">
        <v>0</v>
      </c>
      <c r="O504" s="11">
        <v>-60</v>
      </c>
      <c r="P504" t="s">
        <v>21</v>
      </c>
      <c r="S504" t="s">
        <v>2365</v>
      </c>
      <c r="T504" t="s">
        <v>2366</v>
      </c>
    </row>
    <row r="505" spans="3:20" x14ac:dyDescent="0.45">
      <c r="C50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45908</v>
      </c>
      <c r="D505" t="s">
        <v>1137</v>
      </c>
      <c r="E505" t="s">
        <v>1879</v>
      </c>
      <c r="F505" t="s">
        <v>48</v>
      </c>
      <c r="G505" t="s">
        <v>1357</v>
      </c>
      <c r="H505" s="1">
        <v>45908</v>
      </c>
      <c r="I505" t="s">
        <v>1356</v>
      </c>
      <c r="J505">
        <v>-0.5</v>
      </c>
      <c r="K505" t="s">
        <v>21</v>
      </c>
      <c r="L505" s="3">
        <f>Data[[#This Row],[Fees]]/Data[[#This Row],[Converted Amount]]</f>
        <v>0</v>
      </c>
      <c r="M505" s="11">
        <v>-0.5</v>
      </c>
      <c r="N505" s="11">
        <v>0</v>
      </c>
      <c r="O505" s="11">
        <v>-0.5</v>
      </c>
      <c r="P505" t="s">
        <v>21</v>
      </c>
      <c r="S505" t="s">
        <v>2365</v>
      </c>
      <c r="T505" t="s">
        <v>2366</v>
      </c>
    </row>
    <row r="506" spans="3:20" x14ac:dyDescent="0.45">
      <c r="C50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06" t="s">
        <v>1137</v>
      </c>
      <c r="E506" t="s">
        <v>1879</v>
      </c>
      <c r="F506" t="s">
        <v>19</v>
      </c>
      <c r="G506" t="s">
        <v>1335</v>
      </c>
      <c r="H506" s="1">
        <v>45909</v>
      </c>
      <c r="I506" t="s">
        <v>1336</v>
      </c>
      <c r="J506">
        <v>59300</v>
      </c>
      <c r="K506" t="s">
        <v>21</v>
      </c>
      <c r="L506" s="3">
        <f>Data[[#This Row],[Fees]]/Data[[#This Row],[Converted Amount]]</f>
        <v>2.9005059021922429E-2</v>
      </c>
      <c r="M506" s="11">
        <v>59300</v>
      </c>
      <c r="N506" s="11">
        <v>1720</v>
      </c>
      <c r="O506" s="11">
        <v>57580</v>
      </c>
      <c r="P506" t="s">
        <v>21</v>
      </c>
      <c r="Q506" t="s">
        <v>2504</v>
      </c>
      <c r="R506" t="s">
        <v>2505</v>
      </c>
      <c r="S506" t="s">
        <v>2335</v>
      </c>
      <c r="T506" t="s">
        <v>2336</v>
      </c>
    </row>
    <row r="507" spans="3:20" x14ac:dyDescent="0.45">
      <c r="C50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45909</v>
      </c>
      <c r="D507" t="s">
        <v>1137</v>
      </c>
      <c r="E507" t="s">
        <v>1879</v>
      </c>
      <c r="F507" t="s">
        <v>48</v>
      </c>
      <c r="G507" t="s">
        <v>1358</v>
      </c>
      <c r="H507" s="1">
        <v>45909</v>
      </c>
      <c r="I507" t="s">
        <v>1359</v>
      </c>
      <c r="J507">
        <v>-296.5</v>
      </c>
      <c r="K507" t="s">
        <v>21</v>
      </c>
      <c r="L507" s="3">
        <f>Data[[#This Row],[Fees]]/Data[[#This Row],[Converted Amount]]</f>
        <v>0</v>
      </c>
      <c r="M507" s="11">
        <v>-296.5</v>
      </c>
      <c r="N507" s="11">
        <v>0</v>
      </c>
      <c r="O507" s="11">
        <v>-296.5</v>
      </c>
      <c r="P507" t="s">
        <v>21</v>
      </c>
      <c r="S507" t="s">
        <v>2365</v>
      </c>
      <c r="T507" t="s">
        <v>2366</v>
      </c>
    </row>
    <row r="508" spans="3:20" x14ac:dyDescent="0.45">
      <c r="C50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08" t="s">
        <v>1137</v>
      </c>
      <c r="E508" t="s">
        <v>1879</v>
      </c>
      <c r="F508" t="s">
        <v>19</v>
      </c>
      <c r="G508" t="s">
        <v>1337</v>
      </c>
      <c r="H508" s="1">
        <v>45910</v>
      </c>
      <c r="I508" t="s">
        <v>1338</v>
      </c>
      <c r="J508">
        <v>1848</v>
      </c>
      <c r="K508" t="s">
        <v>21</v>
      </c>
      <c r="L508" s="3">
        <f>Data[[#This Row],[Fees]]/Data[[#This Row],[Converted Amount]]</f>
        <v>2.9161255411255412E-2</v>
      </c>
      <c r="M508" s="11">
        <v>1848</v>
      </c>
      <c r="N508" s="11">
        <v>53.89</v>
      </c>
      <c r="O508" s="11">
        <v>1794.11</v>
      </c>
      <c r="P508" t="s">
        <v>21</v>
      </c>
      <c r="Q508" t="s">
        <v>2506</v>
      </c>
      <c r="R508" t="s">
        <v>2507</v>
      </c>
      <c r="S508" t="s">
        <v>2339</v>
      </c>
      <c r="T508" t="s">
        <v>2340</v>
      </c>
    </row>
    <row r="509" spans="3:20" x14ac:dyDescent="0.45">
      <c r="C50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09" t="s">
        <v>1137</v>
      </c>
      <c r="E509" t="s">
        <v>1879</v>
      </c>
      <c r="F509" t="s">
        <v>19</v>
      </c>
      <c r="G509" t="s">
        <v>1339</v>
      </c>
      <c r="H509" s="1">
        <v>45910</v>
      </c>
      <c r="I509" t="s">
        <v>1340</v>
      </c>
      <c r="J509">
        <v>77635</v>
      </c>
      <c r="K509" t="s">
        <v>21</v>
      </c>
      <c r="L509" s="3">
        <f>Data[[#This Row],[Fees]]/Data[[#This Row],[Converted Amount]]</f>
        <v>2.9003928640432792E-2</v>
      </c>
      <c r="M509" s="11">
        <v>77635</v>
      </c>
      <c r="N509" s="11">
        <v>2251.7199999999998</v>
      </c>
      <c r="O509" s="11">
        <v>75383.28</v>
      </c>
      <c r="P509" t="s">
        <v>21</v>
      </c>
      <c r="Q509" t="s">
        <v>2508</v>
      </c>
      <c r="R509" t="s">
        <v>2509</v>
      </c>
      <c r="S509" t="s">
        <v>2347</v>
      </c>
      <c r="T509" t="s">
        <v>2348</v>
      </c>
    </row>
    <row r="510" spans="3:20" x14ac:dyDescent="0.45">
      <c r="C51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45910</v>
      </c>
      <c r="D510" t="s">
        <v>1137</v>
      </c>
      <c r="E510" t="s">
        <v>1879</v>
      </c>
      <c r="F510" t="s">
        <v>48</v>
      </c>
      <c r="G510" t="s">
        <v>1360</v>
      </c>
      <c r="H510" s="1">
        <v>45910</v>
      </c>
      <c r="I510" t="s">
        <v>1361</v>
      </c>
      <c r="J510">
        <v>-9.24</v>
      </c>
      <c r="K510" t="s">
        <v>21</v>
      </c>
      <c r="L510" s="3">
        <f>Data[[#This Row],[Fees]]/Data[[#This Row],[Converted Amount]]</f>
        <v>0</v>
      </c>
      <c r="M510" s="11">
        <v>-9.24</v>
      </c>
      <c r="N510" s="11">
        <v>0</v>
      </c>
      <c r="O510" s="11">
        <v>-9.24</v>
      </c>
      <c r="P510" t="s">
        <v>21</v>
      </c>
      <c r="S510" t="s">
        <v>2369</v>
      </c>
      <c r="T510" t="s">
        <v>2370</v>
      </c>
    </row>
    <row r="511" spans="3:20" x14ac:dyDescent="0.45">
      <c r="C51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45910</v>
      </c>
      <c r="D511" t="s">
        <v>1137</v>
      </c>
      <c r="E511" t="s">
        <v>1879</v>
      </c>
      <c r="F511" t="s">
        <v>48</v>
      </c>
      <c r="G511" t="s">
        <v>1362</v>
      </c>
      <c r="H511" s="1">
        <v>45910</v>
      </c>
      <c r="I511" t="s">
        <v>1363</v>
      </c>
      <c r="J511">
        <v>-388.18</v>
      </c>
      <c r="K511" t="s">
        <v>21</v>
      </c>
      <c r="L511" s="3">
        <f>Data[[#This Row],[Fees]]/Data[[#This Row],[Converted Amount]]</f>
        <v>0</v>
      </c>
      <c r="M511" s="11">
        <v>-388.18</v>
      </c>
      <c r="N511" s="11">
        <v>0</v>
      </c>
      <c r="O511" s="11">
        <v>-388.18</v>
      </c>
      <c r="P511" t="s">
        <v>21</v>
      </c>
      <c r="S511" t="s">
        <v>2040</v>
      </c>
      <c r="T511" t="s">
        <v>2041</v>
      </c>
    </row>
    <row r="512" spans="3:20" x14ac:dyDescent="0.45">
      <c r="C51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12" t="s">
        <v>1137</v>
      </c>
      <c r="E512" t="s">
        <v>1879</v>
      </c>
      <c r="F512" t="s">
        <v>19</v>
      </c>
      <c r="G512" t="s">
        <v>1341</v>
      </c>
      <c r="H512" s="1">
        <v>45911</v>
      </c>
      <c r="I512" t="s">
        <v>1342</v>
      </c>
      <c r="J512">
        <v>285</v>
      </c>
      <c r="K512" t="s">
        <v>21</v>
      </c>
      <c r="L512" s="3">
        <f>Data[[#This Row],[Fees]]/Data[[#This Row],[Converted Amount]]</f>
        <v>3.0070175438596494E-2</v>
      </c>
      <c r="M512" s="11">
        <v>285</v>
      </c>
      <c r="N512" s="11">
        <v>8.57</v>
      </c>
      <c r="O512" s="11">
        <v>276.43</v>
      </c>
      <c r="P512" t="s">
        <v>21</v>
      </c>
      <c r="Q512" t="s">
        <v>2167</v>
      </c>
      <c r="R512" t="s">
        <v>2168</v>
      </c>
      <c r="S512" t="s">
        <v>2351</v>
      </c>
      <c r="T512" t="s">
        <v>2352</v>
      </c>
    </row>
    <row r="513" spans="3:25" x14ac:dyDescent="0.45">
      <c r="C51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45911</v>
      </c>
      <c r="D513" t="s">
        <v>1137</v>
      </c>
      <c r="E513" t="s">
        <v>1879</v>
      </c>
      <c r="F513" t="s">
        <v>48</v>
      </c>
      <c r="G513" t="s">
        <v>1364</v>
      </c>
      <c r="H513" s="1">
        <v>45911</v>
      </c>
      <c r="I513" t="s">
        <v>1365</v>
      </c>
      <c r="J513">
        <v>-1.43</v>
      </c>
      <c r="K513" t="s">
        <v>21</v>
      </c>
      <c r="L513" s="3">
        <f>Data[[#This Row],[Fees]]/Data[[#This Row],[Converted Amount]]</f>
        <v>0</v>
      </c>
      <c r="M513" s="11">
        <v>-1.43</v>
      </c>
      <c r="N513" s="11">
        <v>0</v>
      </c>
      <c r="O513" s="11">
        <v>-1.43</v>
      </c>
      <c r="P513" t="s">
        <v>21</v>
      </c>
      <c r="S513" t="s">
        <v>2343</v>
      </c>
      <c r="T513" t="s">
        <v>2344</v>
      </c>
    </row>
    <row r="514" spans="3:25" x14ac:dyDescent="0.45">
      <c r="C51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14" t="s">
        <v>1137</v>
      </c>
      <c r="E514" t="s">
        <v>1879</v>
      </c>
      <c r="F514" t="s">
        <v>1373</v>
      </c>
      <c r="G514" t="s">
        <v>1374</v>
      </c>
      <c r="H514" s="1">
        <v>45911</v>
      </c>
      <c r="I514" t="s">
        <v>1375</v>
      </c>
      <c r="J514">
        <v>-0.41</v>
      </c>
      <c r="K514" t="s">
        <v>21</v>
      </c>
      <c r="L514" s="3">
        <f>Data[[#This Row],[Fees]]/Data[[#This Row],[Converted Amount]]</f>
        <v>0</v>
      </c>
      <c r="M514" s="11">
        <v>0.41</v>
      </c>
      <c r="N514" s="11">
        <v>0</v>
      </c>
      <c r="O514" s="11">
        <v>0.41</v>
      </c>
      <c r="P514" t="s">
        <v>21</v>
      </c>
    </row>
    <row r="515" spans="3:25" x14ac:dyDescent="0.45">
      <c r="C51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15" t="s">
        <v>1137</v>
      </c>
      <c r="E515" t="s">
        <v>1879</v>
      </c>
      <c r="F515" t="s">
        <v>19</v>
      </c>
      <c r="G515" t="s">
        <v>1343</v>
      </c>
      <c r="H515" s="1">
        <v>45912</v>
      </c>
      <c r="I515" t="s">
        <v>1344</v>
      </c>
      <c r="J515">
        <v>1100</v>
      </c>
      <c r="K515" t="s">
        <v>21</v>
      </c>
      <c r="L515" s="3">
        <f>Data[[#This Row],[Fees]]/Data[[#This Row],[Converted Amount]]</f>
        <v>2.9272727272727277E-2</v>
      </c>
      <c r="M515" s="11">
        <v>1100</v>
      </c>
      <c r="N515" s="11">
        <v>32.200000000000003</v>
      </c>
      <c r="O515" s="11">
        <v>1067.8</v>
      </c>
      <c r="P515" t="s">
        <v>21</v>
      </c>
      <c r="Q515" t="s">
        <v>2198</v>
      </c>
      <c r="R515" t="s">
        <v>2199</v>
      </c>
      <c r="S515" t="s">
        <v>2204</v>
      </c>
      <c r="T515" t="s">
        <v>2205</v>
      </c>
    </row>
    <row r="516" spans="3:25" x14ac:dyDescent="0.45">
      <c r="C51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16" t="s">
        <v>1137</v>
      </c>
      <c r="E516" t="s">
        <v>1879</v>
      </c>
      <c r="F516" t="s">
        <v>19</v>
      </c>
      <c r="G516" t="s">
        <v>1345</v>
      </c>
      <c r="H516" s="1">
        <v>45912</v>
      </c>
      <c r="I516" t="s">
        <v>1346</v>
      </c>
      <c r="J516">
        <v>39100</v>
      </c>
      <c r="K516" t="s">
        <v>21</v>
      </c>
      <c r="L516" s="3">
        <f>Data[[#This Row],[Fees]]/Data[[#This Row],[Converted Amount]]</f>
        <v>4.4007672634271099E-2</v>
      </c>
      <c r="M516" s="11">
        <v>39100</v>
      </c>
      <c r="N516" s="11">
        <v>1720.7</v>
      </c>
      <c r="O516" s="11">
        <v>37379.300000000003</v>
      </c>
      <c r="P516" t="s">
        <v>21</v>
      </c>
      <c r="Q516" t="s">
        <v>2510</v>
      </c>
      <c r="R516" t="s">
        <v>2511</v>
      </c>
      <c r="S516" t="s">
        <v>2359</v>
      </c>
      <c r="T516" t="s">
        <v>2360</v>
      </c>
    </row>
    <row r="517" spans="3:25" x14ac:dyDescent="0.45">
      <c r="C51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17" t="s">
        <v>1137</v>
      </c>
      <c r="E517" t="s">
        <v>1879</v>
      </c>
      <c r="F517" t="s">
        <v>19</v>
      </c>
      <c r="G517" t="s">
        <v>1347</v>
      </c>
      <c r="H517" s="1">
        <v>45912</v>
      </c>
      <c r="I517" t="s">
        <v>1348</v>
      </c>
      <c r="J517">
        <v>16650</v>
      </c>
      <c r="K517" t="s">
        <v>21</v>
      </c>
      <c r="L517" s="3">
        <f>Data[[#This Row],[Fees]]/Data[[#This Row],[Converted Amount]]</f>
        <v>2.9018018018018017E-2</v>
      </c>
      <c r="M517" s="11">
        <v>16650</v>
      </c>
      <c r="N517" s="11">
        <v>483.15</v>
      </c>
      <c r="O517" s="11">
        <v>16166.85</v>
      </c>
      <c r="P517" t="s">
        <v>21</v>
      </c>
      <c r="Q517" t="s">
        <v>2126</v>
      </c>
      <c r="R517" t="s">
        <v>2127</v>
      </c>
      <c r="S517" t="s">
        <v>2208</v>
      </c>
      <c r="T517" t="s">
        <v>1955</v>
      </c>
    </row>
    <row r="518" spans="3:25" x14ac:dyDescent="0.45">
      <c r="C51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18" t="s">
        <v>1137</v>
      </c>
      <c r="E518" t="s">
        <v>1879</v>
      </c>
      <c r="F518" t="s">
        <v>19</v>
      </c>
      <c r="G518" t="s">
        <v>1349</v>
      </c>
      <c r="H518" s="1">
        <v>45912</v>
      </c>
      <c r="I518" t="s">
        <v>1350</v>
      </c>
      <c r="J518">
        <v>45000</v>
      </c>
      <c r="K518" t="s">
        <v>21</v>
      </c>
      <c r="L518" s="3">
        <f>Data[[#This Row],[Fees]]/Data[[#This Row],[Converted Amount]]</f>
        <v>2.9006666666666667E-2</v>
      </c>
      <c r="M518" s="11">
        <v>45000</v>
      </c>
      <c r="N518" s="11">
        <v>1305.3</v>
      </c>
      <c r="O518" s="11">
        <v>43694.7</v>
      </c>
      <c r="P518" t="s">
        <v>21</v>
      </c>
      <c r="Q518" t="s">
        <v>2512</v>
      </c>
      <c r="R518" t="s">
        <v>2513</v>
      </c>
      <c r="S518" t="s">
        <v>2361</v>
      </c>
      <c r="T518" t="s">
        <v>2362</v>
      </c>
    </row>
    <row r="519" spans="3:25" x14ac:dyDescent="0.45">
      <c r="C51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45912</v>
      </c>
      <c r="D519" t="s">
        <v>1137</v>
      </c>
      <c r="E519" t="s">
        <v>1879</v>
      </c>
      <c r="F519" t="s">
        <v>48</v>
      </c>
      <c r="G519" t="s">
        <v>1366</v>
      </c>
      <c r="H519" s="1">
        <v>45912</v>
      </c>
      <c r="I519" t="s">
        <v>1367</v>
      </c>
      <c r="J519">
        <v>-201</v>
      </c>
      <c r="K519" t="s">
        <v>21</v>
      </c>
      <c r="L519" s="3">
        <f>Data[[#This Row],[Fees]]/Data[[#This Row],[Converted Amount]]</f>
        <v>0</v>
      </c>
      <c r="M519" s="11">
        <v>-201</v>
      </c>
      <c r="N519" s="11">
        <v>0</v>
      </c>
      <c r="O519" s="11">
        <v>-201</v>
      </c>
      <c r="P519" t="s">
        <v>21</v>
      </c>
      <c r="S519" t="s">
        <v>2355</v>
      </c>
      <c r="T519" t="s">
        <v>2356</v>
      </c>
    </row>
    <row r="520" spans="3:25" x14ac:dyDescent="0.45">
      <c r="C52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45912</v>
      </c>
      <c r="D520" t="s">
        <v>1137</v>
      </c>
      <c r="E520" t="s">
        <v>1879</v>
      </c>
      <c r="F520" t="s">
        <v>48</v>
      </c>
      <c r="G520" t="s">
        <v>1368</v>
      </c>
      <c r="H520" s="1">
        <v>45912</v>
      </c>
      <c r="I520" t="s">
        <v>1369</v>
      </c>
      <c r="J520">
        <v>-83.25</v>
      </c>
      <c r="K520" t="s">
        <v>21</v>
      </c>
      <c r="L520" s="3">
        <f>Data[[#This Row],[Fees]]/Data[[#This Row],[Converted Amount]]</f>
        <v>0</v>
      </c>
      <c r="M520" s="11">
        <v>-83.25</v>
      </c>
      <c r="N520" s="11">
        <v>0</v>
      </c>
      <c r="O520" s="11">
        <v>-83.25</v>
      </c>
      <c r="P520" t="s">
        <v>21</v>
      </c>
      <c r="S520" t="s">
        <v>2009</v>
      </c>
      <c r="T520" t="s">
        <v>2010</v>
      </c>
    </row>
    <row r="521" spans="3:25" x14ac:dyDescent="0.45">
      <c r="C52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45912</v>
      </c>
      <c r="D521" t="s">
        <v>1137</v>
      </c>
      <c r="E521" t="s">
        <v>1879</v>
      </c>
      <c r="F521" t="s">
        <v>48</v>
      </c>
      <c r="G521" t="s">
        <v>1370</v>
      </c>
      <c r="H521" s="1">
        <v>45912</v>
      </c>
      <c r="I521" t="s">
        <v>1369</v>
      </c>
      <c r="J521">
        <v>-225</v>
      </c>
      <c r="K521" t="s">
        <v>21</v>
      </c>
      <c r="L521" s="3">
        <f>Data[[#This Row],[Fees]]/Data[[#This Row],[Converted Amount]]</f>
        <v>0</v>
      </c>
      <c r="M521" s="11">
        <v>-225</v>
      </c>
      <c r="N521" s="11">
        <v>0</v>
      </c>
      <c r="O521" s="11">
        <v>-225</v>
      </c>
      <c r="P521" t="s">
        <v>21</v>
      </c>
    </row>
    <row r="522" spans="3:25" x14ac:dyDescent="0.45">
      <c r="C52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22" t="s">
        <v>1137</v>
      </c>
      <c r="E522" t="s">
        <v>1878</v>
      </c>
      <c r="F522" t="s">
        <v>19</v>
      </c>
      <c r="G522" t="s">
        <v>1248</v>
      </c>
      <c r="H522" s="1">
        <v>45913</v>
      </c>
      <c r="I522" t="s">
        <v>1249</v>
      </c>
      <c r="J522">
        <v>12080</v>
      </c>
      <c r="K522" t="s">
        <v>21</v>
      </c>
      <c r="L522" s="3">
        <f>Data[[#This Row],[Fees]]/Data[[#This Row],[Converted Amount]]</f>
        <v>2.9024834437086092E-2</v>
      </c>
      <c r="M522" s="11">
        <v>12080</v>
      </c>
      <c r="N522" s="11">
        <v>350.62</v>
      </c>
      <c r="O522" s="11">
        <v>11729.38</v>
      </c>
      <c r="P522" t="s">
        <v>21</v>
      </c>
      <c r="Q522" t="s">
        <v>1933</v>
      </c>
      <c r="R522" t="s">
        <v>1934</v>
      </c>
      <c r="S522" t="s">
        <v>1935</v>
      </c>
      <c r="T522" t="s">
        <v>2374</v>
      </c>
    </row>
    <row r="523" spans="3:25" x14ac:dyDescent="0.45">
      <c r="C52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45913</v>
      </c>
      <c r="D523" t="s">
        <v>1137</v>
      </c>
      <c r="E523" t="s">
        <v>1879</v>
      </c>
      <c r="F523" t="s">
        <v>48</v>
      </c>
      <c r="G523" t="s">
        <v>1371</v>
      </c>
      <c r="H523" s="1">
        <v>45913</v>
      </c>
      <c r="I523" t="s">
        <v>1372</v>
      </c>
      <c r="J523">
        <v>-60.4</v>
      </c>
      <c r="K523" t="s">
        <v>21</v>
      </c>
      <c r="L523" s="3">
        <f>Data[[#This Row],[Fees]]/Data[[#This Row],[Converted Amount]]</f>
        <v>0</v>
      </c>
      <c r="M523" s="11">
        <v>-60.4</v>
      </c>
      <c r="N523" s="11">
        <v>0</v>
      </c>
      <c r="O523" s="11">
        <v>-60.4</v>
      </c>
      <c r="P523" t="s">
        <v>21</v>
      </c>
    </row>
    <row r="524" spans="3:25" x14ac:dyDescent="0.45">
      <c r="C52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24" t="s">
        <v>1137</v>
      </c>
      <c r="E524" t="s">
        <v>1878</v>
      </c>
      <c r="F524" t="s">
        <v>19</v>
      </c>
      <c r="G524" t="s">
        <v>1250</v>
      </c>
      <c r="H524" s="1">
        <v>45915</v>
      </c>
      <c r="I524" t="s">
        <v>1251</v>
      </c>
      <c r="J524">
        <v>1000</v>
      </c>
      <c r="K524" t="s">
        <v>21</v>
      </c>
      <c r="L524" s="3">
        <f>Data[[#This Row],[Fees]]/Data[[#This Row],[Converted Amount]]</f>
        <v>2.93E-2</v>
      </c>
      <c r="M524" s="11">
        <v>1000</v>
      </c>
      <c r="N524" s="11">
        <v>29.3</v>
      </c>
      <c r="O524" s="11">
        <v>970.7</v>
      </c>
      <c r="P524" t="s">
        <v>21</v>
      </c>
      <c r="Q524" t="s">
        <v>1929</v>
      </c>
      <c r="R524" t="s">
        <v>1930</v>
      </c>
      <c r="S524" t="s">
        <v>1931</v>
      </c>
      <c r="T524" t="s">
        <v>2375</v>
      </c>
    </row>
    <row r="525" spans="3:25" x14ac:dyDescent="0.45">
      <c r="C52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25" t="s">
        <v>1137</v>
      </c>
      <c r="E525" t="s">
        <v>1878</v>
      </c>
      <c r="F525" t="s">
        <v>19</v>
      </c>
      <c r="G525" t="s">
        <v>1252</v>
      </c>
      <c r="H525" s="1">
        <v>45915</v>
      </c>
      <c r="I525" t="s">
        <v>1253</v>
      </c>
      <c r="J525">
        <v>17900</v>
      </c>
      <c r="K525" t="s">
        <v>21</v>
      </c>
      <c r="L525" s="3">
        <f>Data[[#This Row],[Fees]]/Data[[#This Row],[Converted Amount]]</f>
        <v>3.4016759776536315E-2</v>
      </c>
      <c r="M525" s="11">
        <v>17900</v>
      </c>
      <c r="N525" s="11">
        <v>608.9</v>
      </c>
      <c r="O525" s="11">
        <v>17291.099999999999</v>
      </c>
      <c r="P525" t="s">
        <v>21</v>
      </c>
      <c r="Q525" t="s">
        <v>2514</v>
      </c>
      <c r="R525" t="s">
        <v>2515</v>
      </c>
      <c r="S525" t="s">
        <v>2516</v>
      </c>
      <c r="T525" t="s">
        <v>2379</v>
      </c>
    </row>
    <row r="526" spans="3:25" x14ac:dyDescent="0.45">
      <c r="C52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26" t="s">
        <v>1137</v>
      </c>
      <c r="E526" t="s">
        <v>1878</v>
      </c>
      <c r="F526" t="s">
        <v>19</v>
      </c>
      <c r="G526" t="s">
        <v>1254</v>
      </c>
      <c r="H526" s="1">
        <v>45915</v>
      </c>
      <c r="I526" t="s">
        <v>1255</v>
      </c>
      <c r="J526">
        <v>20840</v>
      </c>
      <c r="K526" t="s">
        <v>21</v>
      </c>
      <c r="L526" s="3">
        <f>Data[[#This Row],[Fees]]/Data[[#This Row],[Converted Amount]]</f>
        <v>2.9014395393474088E-2</v>
      </c>
      <c r="M526" s="11">
        <v>20840</v>
      </c>
      <c r="N526" s="11">
        <v>604.66</v>
      </c>
      <c r="O526" s="11">
        <v>20235.34</v>
      </c>
      <c r="P526" t="s">
        <v>21</v>
      </c>
      <c r="Q526" t="s">
        <v>2517</v>
      </c>
      <c r="R526" t="s">
        <v>2518</v>
      </c>
      <c r="S526" t="s">
        <v>2519</v>
      </c>
      <c r="T526" t="s">
        <v>2380</v>
      </c>
    </row>
    <row r="527" spans="3:25" x14ac:dyDescent="0.45">
      <c r="C52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27" t="s">
        <v>1137</v>
      </c>
      <c r="E527" t="s">
        <v>1878</v>
      </c>
      <c r="F527" t="s">
        <v>19</v>
      </c>
      <c r="G527" t="s">
        <v>1256</v>
      </c>
      <c r="H527" s="1">
        <v>45915</v>
      </c>
      <c r="I527" t="s">
        <v>1257</v>
      </c>
      <c r="J527">
        <v>12940</v>
      </c>
      <c r="K527" t="s">
        <v>21</v>
      </c>
      <c r="L527" s="3">
        <f>Data[[#This Row],[Fees]]/Data[[#This Row],[Converted Amount]]</f>
        <v>2.9023183925811439E-2</v>
      </c>
      <c r="M527" s="11">
        <v>12940</v>
      </c>
      <c r="N527" s="11">
        <v>375.56</v>
      </c>
      <c r="O527" s="11">
        <v>12564.44</v>
      </c>
      <c r="P527" t="s">
        <v>21</v>
      </c>
      <c r="Q527" t="s">
        <v>2520</v>
      </c>
      <c r="R527" t="s">
        <v>2521</v>
      </c>
      <c r="S527" t="s">
        <v>2522</v>
      </c>
      <c r="T527" t="s">
        <v>2366</v>
      </c>
    </row>
    <row r="528" spans="3:25" x14ac:dyDescent="0.45">
      <c r="C52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28" t="s">
        <v>1137</v>
      </c>
      <c r="E528" t="s">
        <v>1878</v>
      </c>
      <c r="F528" t="s">
        <v>19</v>
      </c>
      <c r="G528" t="s">
        <v>1258</v>
      </c>
      <c r="H528" s="1">
        <v>45915</v>
      </c>
      <c r="I528" t="s">
        <v>1259</v>
      </c>
      <c r="J528">
        <v>45000</v>
      </c>
      <c r="K528" t="s">
        <v>21</v>
      </c>
      <c r="L528" s="3">
        <f>Data[[#This Row],[Fees]]/Data[[#This Row],[Converted Amount]]</f>
        <v>2.9006666666666667E-2</v>
      </c>
      <c r="M528" s="11">
        <v>45000</v>
      </c>
      <c r="N528" s="11">
        <v>1305.3</v>
      </c>
      <c r="O528" s="11">
        <v>43694.7</v>
      </c>
      <c r="P528" t="s">
        <v>21</v>
      </c>
      <c r="Q528" t="s">
        <v>2512</v>
      </c>
      <c r="R528" t="s">
        <v>2513</v>
      </c>
      <c r="S528" t="s">
        <v>2523</v>
      </c>
      <c r="T528" t="s">
        <v>2366</v>
      </c>
      <c r="Y528" t="s">
        <v>76</v>
      </c>
    </row>
    <row r="529" spans="3:25" x14ac:dyDescent="0.45">
      <c r="C52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45915</v>
      </c>
      <c r="D529" t="s">
        <v>1137</v>
      </c>
      <c r="E529" t="s">
        <v>1878</v>
      </c>
      <c r="F529" t="s">
        <v>48</v>
      </c>
      <c r="G529" t="s">
        <v>1294</v>
      </c>
      <c r="H529" s="1">
        <v>45915</v>
      </c>
      <c r="I529" t="s">
        <v>1295</v>
      </c>
      <c r="J529">
        <v>-94.5</v>
      </c>
      <c r="K529" t="s">
        <v>21</v>
      </c>
      <c r="L529" s="3">
        <f>Data[[#This Row],[Fees]]/Data[[#This Row],[Converted Amount]]</f>
        <v>0</v>
      </c>
      <c r="M529" s="11">
        <v>-94.5</v>
      </c>
      <c r="N529" s="11">
        <v>0</v>
      </c>
      <c r="O529" s="11">
        <v>-94.5</v>
      </c>
      <c r="P529" t="s">
        <v>21</v>
      </c>
    </row>
    <row r="530" spans="3:25" x14ac:dyDescent="0.45">
      <c r="C53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45915</v>
      </c>
      <c r="D530" t="s">
        <v>1137</v>
      </c>
      <c r="E530" t="s">
        <v>1878</v>
      </c>
      <c r="F530" t="s">
        <v>48</v>
      </c>
      <c r="G530" t="s">
        <v>1296</v>
      </c>
      <c r="H530" s="1">
        <v>45915</v>
      </c>
      <c r="I530" t="s">
        <v>1297</v>
      </c>
      <c r="J530">
        <v>-104.2</v>
      </c>
      <c r="K530" t="s">
        <v>21</v>
      </c>
      <c r="L530" s="3">
        <f>Data[[#This Row],[Fees]]/Data[[#This Row],[Converted Amount]]</f>
        <v>0</v>
      </c>
      <c r="M530" s="11">
        <v>-104.2</v>
      </c>
      <c r="N530" s="11">
        <v>0</v>
      </c>
      <c r="O530" s="11">
        <v>-104.2</v>
      </c>
      <c r="P530" t="s">
        <v>21</v>
      </c>
    </row>
    <row r="531" spans="3:25" x14ac:dyDescent="0.45">
      <c r="C53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45915</v>
      </c>
      <c r="D531" t="s">
        <v>1137</v>
      </c>
      <c r="E531" t="s">
        <v>1878</v>
      </c>
      <c r="F531" t="s">
        <v>48</v>
      </c>
      <c r="G531" t="s">
        <v>1298</v>
      </c>
      <c r="H531" s="1">
        <v>45915</v>
      </c>
      <c r="I531" t="s">
        <v>1297</v>
      </c>
      <c r="J531">
        <v>-64.7</v>
      </c>
      <c r="K531" t="s">
        <v>21</v>
      </c>
      <c r="L531" s="3">
        <f>Data[[#This Row],[Fees]]/Data[[#This Row],[Converted Amount]]</f>
        <v>0</v>
      </c>
      <c r="M531" s="11">
        <v>-64.7</v>
      </c>
      <c r="N531" s="11">
        <v>0</v>
      </c>
      <c r="O531" s="11">
        <v>-64.7</v>
      </c>
      <c r="P531" t="s">
        <v>21</v>
      </c>
    </row>
    <row r="532" spans="3:25" x14ac:dyDescent="0.45">
      <c r="C53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45915</v>
      </c>
      <c r="D532" t="s">
        <v>1137</v>
      </c>
      <c r="E532" t="s">
        <v>1878</v>
      </c>
      <c r="F532" t="s">
        <v>48</v>
      </c>
      <c r="G532" t="s">
        <v>1299</v>
      </c>
      <c r="H532" s="1">
        <v>45915</v>
      </c>
      <c r="I532" t="s">
        <v>1297</v>
      </c>
      <c r="J532">
        <v>-225</v>
      </c>
      <c r="K532" t="s">
        <v>21</v>
      </c>
      <c r="L532" s="3">
        <f>Data[[#This Row],[Fees]]/Data[[#This Row],[Converted Amount]]</f>
        <v>0</v>
      </c>
      <c r="M532" s="11">
        <v>-225</v>
      </c>
      <c r="N532" s="11">
        <v>0</v>
      </c>
      <c r="O532" s="11">
        <v>-225</v>
      </c>
      <c r="P532" t="s">
        <v>21</v>
      </c>
    </row>
    <row r="533" spans="3:25" x14ac:dyDescent="0.45">
      <c r="C53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33" t="s">
        <v>1137</v>
      </c>
      <c r="E533" t="s">
        <v>1878</v>
      </c>
      <c r="F533" t="s">
        <v>19</v>
      </c>
      <c r="G533" t="s">
        <v>1260</v>
      </c>
      <c r="H533" s="1">
        <v>45916</v>
      </c>
      <c r="I533" t="s">
        <v>1261</v>
      </c>
      <c r="J533">
        <v>12548</v>
      </c>
      <c r="K533" t="s">
        <v>21</v>
      </c>
      <c r="L533" s="3">
        <f>Data[[#This Row],[Fees]]/Data[[#This Row],[Converted Amount]]</f>
        <v>2.9023748804590372E-2</v>
      </c>
      <c r="M533" s="11">
        <v>12548</v>
      </c>
      <c r="N533" s="11">
        <v>364.19</v>
      </c>
      <c r="O533" s="11">
        <v>12183.81</v>
      </c>
      <c r="P533" t="s">
        <v>21</v>
      </c>
      <c r="Q533" t="s">
        <v>2524</v>
      </c>
      <c r="R533" t="s">
        <v>1976</v>
      </c>
      <c r="S533" t="s">
        <v>1977</v>
      </c>
      <c r="T533" t="s">
        <v>2388</v>
      </c>
    </row>
    <row r="534" spans="3:25" x14ac:dyDescent="0.45">
      <c r="C53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34" t="s">
        <v>1137</v>
      </c>
      <c r="E534" t="s">
        <v>1878</v>
      </c>
      <c r="F534" t="s">
        <v>19</v>
      </c>
      <c r="G534" t="s">
        <v>1262</v>
      </c>
      <c r="H534" s="1">
        <v>45916</v>
      </c>
      <c r="I534" t="s">
        <v>1263</v>
      </c>
      <c r="J534">
        <v>9500</v>
      </c>
      <c r="K534" t="s">
        <v>21</v>
      </c>
      <c r="L534" s="3">
        <f>Data[[#This Row],[Fees]]/Data[[#This Row],[Converted Amount]]</f>
        <v>2.9031578947368422E-2</v>
      </c>
      <c r="M534" s="11">
        <v>9500</v>
      </c>
      <c r="N534" s="11">
        <v>275.8</v>
      </c>
      <c r="O534" s="11">
        <v>9224.2000000000007</v>
      </c>
      <c r="P534" t="s">
        <v>21</v>
      </c>
      <c r="Q534" t="s">
        <v>2133</v>
      </c>
      <c r="R534" t="s">
        <v>2134</v>
      </c>
      <c r="S534" t="s">
        <v>2135</v>
      </c>
      <c r="T534" t="s">
        <v>2388</v>
      </c>
      <c r="Y534" t="s">
        <v>81</v>
      </c>
    </row>
    <row r="535" spans="3:25" x14ac:dyDescent="0.45">
      <c r="C53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35" t="s">
        <v>1137</v>
      </c>
      <c r="E535" t="s">
        <v>1878</v>
      </c>
      <c r="F535" t="s">
        <v>19</v>
      </c>
      <c r="G535" t="s">
        <v>1264</v>
      </c>
      <c r="H535" s="1">
        <v>45916</v>
      </c>
      <c r="I535" t="s">
        <v>1265</v>
      </c>
      <c r="J535">
        <v>5950</v>
      </c>
      <c r="K535" t="s">
        <v>21</v>
      </c>
      <c r="L535" s="3">
        <f>Data[[#This Row],[Fees]]/Data[[#This Row],[Converted Amount]]</f>
        <v>3.4050420168067225E-2</v>
      </c>
      <c r="M535" s="11">
        <v>5950</v>
      </c>
      <c r="N535" s="11">
        <v>202.6</v>
      </c>
      <c r="O535" s="11">
        <v>5747.4</v>
      </c>
      <c r="P535" t="s">
        <v>21</v>
      </c>
      <c r="Q535" t="s">
        <v>2525</v>
      </c>
      <c r="R535" t="s">
        <v>2526</v>
      </c>
      <c r="S535" t="s">
        <v>2527</v>
      </c>
      <c r="T535" t="s">
        <v>2388</v>
      </c>
    </row>
    <row r="536" spans="3:25" x14ac:dyDescent="0.45">
      <c r="C53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36" t="s">
        <v>1137</v>
      </c>
      <c r="E536" t="s">
        <v>1878</v>
      </c>
      <c r="F536" t="s">
        <v>19</v>
      </c>
      <c r="G536" t="s">
        <v>1266</v>
      </c>
      <c r="H536" s="1">
        <v>45916</v>
      </c>
      <c r="I536" t="s">
        <v>1267</v>
      </c>
      <c r="J536">
        <v>37400</v>
      </c>
      <c r="K536" t="s">
        <v>21</v>
      </c>
      <c r="L536" s="3">
        <f>Data[[#This Row],[Fees]]/Data[[#This Row],[Converted Amount]]</f>
        <v>3.4008021390374336E-2</v>
      </c>
      <c r="M536" s="11">
        <v>37400</v>
      </c>
      <c r="N536" s="11">
        <v>1271.9000000000001</v>
      </c>
      <c r="O536" s="11">
        <v>36128.1</v>
      </c>
      <c r="P536" t="s">
        <v>21</v>
      </c>
      <c r="Q536" t="s">
        <v>2528</v>
      </c>
      <c r="R536" t="s">
        <v>2529</v>
      </c>
      <c r="S536" t="s">
        <v>2530</v>
      </c>
      <c r="T536" t="s">
        <v>2388</v>
      </c>
    </row>
    <row r="537" spans="3:25" x14ac:dyDescent="0.45">
      <c r="C53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37" t="s">
        <v>1137</v>
      </c>
      <c r="E537" t="s">
        <v>1878</v>
      </c>
      <c r="F537" t="s">
        <v>19</v>
      </c>
      <c r="G537" t="s">
        <v>1282</v>
      </c>
      <c r="H537" s="1">
        <v>45916</v>
      </c>
      <c r="I537" t="s">
        <v>1283</v>
      </c>
      <c r="J537">
        <v>39080</v>
      </c>
      <c r="K537" t="s">
        <v>21</v>
      </c>
      <c r="L537" s="3">
        <f>Data[[#This Row],[Fees]]/Data[[#This Row],[Converted Amount]]</f>
        <v>2.0470829068577277E-4</v>
      </c>
      <c r="M537" s="11">
        <v>39080</v>
      </c>
      <c r="N537" s="11">
        <v>8</v>
      </c>
      <c r="O537" s="11">
        <v>39072</v>
      </c>
      <c r="P537" t="s">
        <v>21</v>
      </c>
      <c r="Q537" t="s">
        <v>2510</v>
      </c>
      <c r="R537" t="s">
        <v>2511</v>
      </c>
      <c r="S537" t="s">
        <v>2531</v>
      </c>
    </row>
    <row r="538" spans="3:25" x14ac:dyDescent="0.45">
      <c r="C53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38" t="s">
        <v>1137</v>
      </c>
      <c r="E538" t="s">
        <v>1878</v>
      </c>
      <c r="F538" t="s">
        <v>19</v>
      </c>
      <c r="G538" t="s">
        <v>1284</v>
      </c>
      <c r="H538" s="1">
        <v>45916</v>
      </c>
      <c r="I538" t="s">
        <v>1285</v>
      </c>
      <c r="J538">
        <v>288410</v>
      </c>
      <c r="K538" t="s">
        <v>21</v>
      </c>
      <c r="L538" s="3">
        <f>Data[[#This Row],[Fees]]/Data[[#This Row],[Converted Amount]]</f>
        <v>2.773828924101106E-5</v>
      </c>
      <c r="M538" s="11">
        <v>288410</v>
      </c>
      <c r="N538" s="11">
        <v>8</v>
      </c>
      <c r="O538" s="11">
        <v>288402</v>
      </c>
      <c r="P538" t="s">
        <v>21</v>
      </c>
      <c r="Q538" t="s">
        <v>2532</v>
      </c>
      <c r="R538" t="s">
        <v>2533</v>
      </c>
      <c r="S538" t="s">
        <v>2534</v>
      </c>
    </row>
    <row r="539" spans="3:25" x14ac:dyDescent="0.45">
      <c r="C53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45916</v>
      </c>
      <c r="D539" t="s">
        <v>1137</v>
      </c>
      <c r="E539" t="s">
        <v>1878</v>
      </c>
      <c r="F539" t="s">
        <v>48</v>
      </c>
      <c r="G539" t="s">
        <v>1300</v>
      </c>
      <c r="H539" s="1">
        <v>45916</v>
      </c>
      <c r="I539" t="s">
        <v>1301</v>
      </c>
      <c r="J539">
        <v>-62.74</v>
      </c>
      <c r="K539" t="s">
        <v>21</v>
      </c>
      <c r="L539" s="3">
        <f>Data[[#This Row],[Fees]]/Data[[#This Row],[Converted Amount]]</f>
        <v>0</v>
      </c>
      <c r="M539" s="11">
        <v>-62.74</v>
      </c>
      <c r="N539" s="11">
        <v>0</v>
      </c>
      <c r="O539" s="11">
        <v>-62.74</v>
      </c>
      <c r="P539" t="s">
        <v>21</v>
      </c>
    </row>
    <row r="540" spans="3:25" x14ac:dyDescent="0.45">
      <c r="C54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45916</v>
      </c>
      <c r="D540" t="s">
        <v>1137</v>
      </c>
      <c r="E540" t="s">
        <v>1878</v>
      </c>
      <c r="F540" t="s">
        <v>48</v>
      </c>
      <c r="G540" t="s">
        <v>1302</v>
      </c>
      <c r="H540" s="1">
        <v>45916</v>
      </c>
      <c r="I540" t="s">
        <v>1303</v>
      </c>
      <c r="J540">
        <v>-195.4</v>
      </c>
      <c r="K540" t="s">
        <v>21</v>
      </c>
      <c r="L540" s="3">
        <f>Data[[#This Row],[Fees]]/Data[[#This Row],[Converted Amount]]</f>
        <v>0</v>
      </c>
      <c r="M540" s="11">
        <v>-195.4</v>
      </c>
      <c r="N540" s="11">
        <v>0</v>
      </c>
      <c r="O540" s="11">
        <v>-195.4</v>
      </c>
      <c r="P540" t="s">
        <v>21</v>
      </c>
    </row>
    <row r="541" spans="3:25" x14ac:dyDescent="0.45">
      <c r="C54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45916</v>
      </c>
      <c r="D541" t="s">
        <v>1137</v>
      </c>
      <c r="E541" t="s">
        <v>1878</v>
      </c>
      <c r="F541" t="s">
        <v>48</v>
      </c>
      <c r="G541" t="s">
        <v>1304</v>
      </c>
      <c r="H541" s="1">
        <v>45916</v>
      </c>
      <c r="I541" t="s">
        <v>1303</v>
      </c>
      <c r="J541">
        <v>-47.5</v>
      </c>
      <c r="K541" t="s">
        <v>21</v>
      </c>
      <c r="L541" s="3">
        <f>Data[[#This Row],[Fees]]/Data[[#This Row],[Converted Amount]]</f>
        <v>0</v>
      </c>
      <c r="M541" s="11">
        <v>-47.5</v>
      </c>
      <c r="N541" s="11">
        <v>0</v>
      </c>
      <c r="O541" s="11">
        <v>-47.5</v>
      </c>
      <c r="P541" t="s">
        <v>21</v>
      </c>
    </row>
    <row r="542" spans="3:25" x14ac:dyDescent="0.45">
      <c r="C54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42" t="s">
        <v>1137</v>
      </c>
      <c r="E542" t="s">
        <v>1878</v>
      </c>
      <c r="F542" t="s">
        <v>19</v>
      </c>
      <c r="G542" t="s">
        <v>1268</v>
      </c>
      <c r="H542" s="1">
        <v>45917</v>
      </c>
      <c r="I542" t="s">
        <v>1269</v>
      </c>
      <c r="J542">
        <v>109050</v>
      </c>
      <c r="K542" t="s">
        <v>21</v>
      </c>
      <c r="L542" s="3">
        <f>Data[[#This Row],[Fees]]/Data[[#This Row],[Converted Amount]]</f>
        <v>2.9002751031636863E-2</v>
      </c>
      <c r="M542" s="11">
        <v>109050</v>
      </c>
      <c r="N542" s="11">
        <v>3162.75</v>
      </c>
      <c r="O542" s="11">
        <v>105887.25</v>
      </c>
      <c r="P542" t="s">
        <v>21</v>
      </c>
      <c r="Q542" t="s">
        <v>2283</v>
      </c>
      <c r="R542" t="s">
        <v>2284</v>
      </c>
      <c r="S542" t="s">
        <v>2285</v>
      </c>
      <c r="T542" t="s">
        <v>2392</v>
      </c>
      <c r="Y542" t="s">
        <v>88</v>
      </c>
    </row>
    <row r="543" spans="3:25" x14ac:dyDescent="0.45">
      <c r="C54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43" t="s">
        <v>1137</v>
      </c>
      <c r="E543" t="s">
        <v>1878</v>
      </c>
      <c r="F543" t="s">
        <v>19</v>
      </c>
      <c r="G543" t="s">
        <v>1270</v>
      </c>
      <c r="H543" s="1">
        <v>45917</v>
      </c>
      <c r="I543" t="s">
        <v>1271</v>
      </c>
      <c r="J543">
        <v>17000</v>
      </c>
      <c r="K543" t="s">
        <v>21</v>
      </c>
      <c r="L543" s="3">
        <f>Data[[#This Row],[Fees]]/Data[[#This Row],[Converted Amount]]</f>
        <v>2.901764705882353E-2</v>
      </c>
      <c r="M543" s="11">
        <v>17000</v>
      </c>
      <c r="N543" s="11">
        <v>493.3</v>
      </c>
      <c r="O543" s="11">
        <v>16506.7</v>
      </c>
      <c r="P543" t="s">
        <v>21</v>
      </c>
      <c r="Q543" t="s">
        <v>2535</v>
      </c>
      <c r="R543" t="s">
        <v>2536</v>
      </c>
      <c r="S543" t="s">
        <v>2537</v>
      </c>
      <c r="T543" t="s">
        <v>2396</v>
      </c>
    </row>
    <row r="544" spans="3:25" x14ac:dyDescent="0.45">
      <c r="C54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44" t="s">
        <v>1137</v>
      </c>
      <c r="E544" t="s">
        <v>1878</v>
      </c>
      <c r="F544" t="s">
        <v>19</v>
      </c>
      <c r="G544" t="s">
        <v>1286</v>
      </c>
      <c r="H544" s="1">
        <v>45917</v>
      </c>
      <c r="I544" t="s">
        <v>1287</v>
      </c>
      <c r="J544">
        <v>2340</v>
      </c>
      <c r="K544" t="s">
        <v>21</v>
      </c>
      <c r="L544" s="3">
        <f>Data[[#This Row],[Fees]]/Data[[#This Row],[Converted Amount]]</f>
        <v>3.4188034188034188E-3</v>
      </c>
      <c r="M544" s="11">
        <v>2340</v>
      </c>
      <c r="N544" s="11">
        <v>8</v>
      </c>
      <c r="O544" s="11">
        <v>2332</v>
      </c>
      <c r="P544" t="s">
        <v>21</v>
      </c>
      <c r="Q544" t="s">
        <v>2404</v>
      </c>
      <c r="R544" t="s">
        <v>2405</v>
      </c>
      <c r="S544" t="s">
        <v>2406</v>
      </c>
    </row>
    <row r="545" spans="3:25" x14ac:dyDescent="0.45">
      <c r="C54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45916</v>
      </c>
      <c r="D545" t="s">
        <v>1137</v>
      </c>
      <c r="E545" t="s">
        <v>1878</v>
      </c>
      <c r="F545" t="s">
        <v>48</v>
      </c>
      <c r="G545" t="s">
        <v>1305</v>
      </c>
      <c r="H545" s="1">
        <v>45917</v>
      </c>
      <c r="I545" t="s">
        <v>1303</v>
      </c>
      <c r="J545">
        <v>-216.75</v>
      </c>
      <c r="K545" t="s">
        <v>21</v>
      </c>
      <c r="L545" s="3">
        <f>Data[[#This Row],[Fees]]/Data[[#This Row],[Converted Amount]]</f>
        <v>0</v>
      </c>
      <c r="M545" s="11">
        <v>-216.75</v>
      </c>
      <c r="N545" s="11">
        <v>0</v>
      </c>
      <c r="O545" s="11">
        <v>-216.75</v>
      </c>
      <c r="P545" t="s">
        <v>21</v>
      </c>
    </row>
    <row r="546" spans="3:25" x14ac:dyDescent="0.45">
      <c r="C54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45916</v>
      </c>
      <c r="D546" t="s">
        <v>1137</v>
      </c>
      <c r="E546" t="s">
        <v>1878</v>
      </c>
      <c r="F546" t="s">
        <v>48</v>
      </c>
      <c r="G546" t="s">
        <v>1306</v>
      </c>
      <c r="H546" s="1">
        <v>45917</v>
      </c>
      <c r="I546" t="s">
        <v>1303</v>
      </c>
      <c r="J546">
        <v>-1442.05</v>
      </c>
      <c r="K546" t="s">
        <v>21</v>
      </c>
      <c r="L546" s="3">
        <f>Data[[#This Row],[Fees]]/Data[[#This Row],[Converted Amount]]</f>
        <v>0</v>
      </c>
      <c r="M546" s="11">
        <v>-1442.05</v>
      </c>
      <c r="N546" s="11">
        <v>0</v>
      </c>
      <c r="O546" s="11">
        <v>-1442.05</v>
      </c>
      <c r="P546" t="s">
        <v>21</v>
      </c>
    </row>
    <row r="547" spans="3:25" x14ac:dyDescent="0.45">
      <c r="C54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45917</v>
      </c>
      <c r="D547" t="s">
        <v>1137</v>
      </c>
      <c r="E547" t="s">
        <v>1878</v>
      </c>
      <c r="F547" t="s">
        <v>48</v>
      </c>
      <c r="G547" t="s">
        <v>1307</v>
      </c>
      <c r="H547" s="1">
        <v>45917</v>
      </c>
      <c r="I547" t="s">
        <v>1308</v>
      </c>
      <c r="J547">
        <v>-545.25</v>
      </c>
      <c r="K547" t="s">
        <v>21</v>
      </c>
      <c r="L547" s="3">
        <f>Data[[#This Row],[Fees]]/Data[[#This Row],[Converted Amount]]</f>
        <v>0</v>
      </c>
      <c r="M547" s="11">
        <v>-545.25</v>
      </c>
      <c r="N547" s="11">
        <v>0</v>
      </c>
      <c r="O547" s="11">
        <v>-545.25</v>
      </c>
      <c r="P547" t="s">
        <v>21</v>
      </c>
    </row>
    <row r="548" spans="3:25" x14ac:dyDescent="0.45">
      <c r="C54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45917</v>
      </c>
      <c r="D548" t="s">
        <v>1137</v>
      </c>
      <c r="E548" t="s">
        <v>1878</v>
      </c>
      <c r="F548" t="s">
        <v>48</v>
      </c>
      <c r="G548" t="s">
        <v>1309</v>
      </c>
      <c r="H548" s="1">
        <v>45917</v>
      </c>
      <c r="I548" t="s">
        <v>1310</v>
      </c>
      <c r="J548">
        <v>-85</v>
      </c>
      <c r="K548" t="s">
        <v>21</v>
      </c>
      <c r="L548" s="3">
        <f>Data[[#This Row],[Fees]]/Data[[#This Row],[Converted Amount]]</f>
        <v>0</v>
      </c>
      <c r="M548" s="11">
        <v>-85</v>
      </c>
      <c r="N548" s="11">
        <v>0</v>
      </c>
      <c r="O548" s="11">
        <v>-85</v>
      </c>
      <c r="P548" t="s">
        <v>21</v>
      </c>
    </row>
    <row r="549" spans="3:25" x14ac:dyDescent="0.45">
      <c r="C54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49" t="s">
        <v>1137</v>
      </c>
      <c r="E549" t="s">
        <v>1878</v>
      </c>
      <c r="F549" t="s">
        <v>19</v>
      </c>
      <c r="G549" t="s">
        <v>1272</v>
      </c>
      <c r="H549" s="1">
        <v>45918</v>
      </c>
      <c r="I549" t="s">
        <v>1273</v>
      </c>
      <c r="J549">
        <v>17700</v>
      </c>
      <c r="K549" t="s">
        <v>21</v>
      </c>
      <c r="L549" s="3">
        <f>Data[[#This Row],[Fees]]/Data[[#This Row],[Converted Amount]]</f>
        <v>2.9016949152542375E-2</v>
      </c>
      <c r="M549" s="11">
        <v>17700</v>
      </c>
      <c r="N549" s="11">
        <v>513.6</v>
      </c>
      <c r="O549" s="11">
        <v>17186.400000000001</v>
      </c>
      <c r="P549" t="s">
        <v>21</v>
      </c>
      <c r="Q549" t="s">
        <v>2448</v>
      </c>
      <c r="R549" t="s">
        <v>2449</v>
      </c>
      <c r="S549" t="s">
        <v>2378</v>
      </c>
      <c r="T549" t="s">
        <v>2400</v>
      </c>
      <c r="Y549" t="s">
        <v>76</v>
      </c>
    </row>
    <row r="550" spans="3:25" x14ac:dyDescent="0.45">
      <c r="C55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50" t="s">
        <v>1137</v>
      </c>
      <c r="E550" t="s">
        <v>1878</v>
      </c>
      <c r="F550" t="s">
        <v>19</v>
      </c>
      <c r="G550" t="s">
        <v>1274</v>
      </c>
      <c r="H550" s="1">
        <v>45918</v>
      </c>
      <c r="I550" t="s">
        <v>1275</v>
      </c>
      <c r="J550">
        <v>40785</v>
      </c>
      <c r="K550" t="s">
        <v>21</v>
      </c>
      <c r="L550" s="3">
        <f>Data[[#This Row],[Fees]]/Data[[#This Row],[Converted Amount]]</f>
        <v>2.9007478239548853E-2</v>
      </c>
      <c r="M550" s="11">
        <v>40785</v>
      </c>
      <c r="N550" s="11">
        <v>1183.07</v>
      </c>
      <c r="O550" s="11">
        <v>39601.93</v>
      </c>
      <c r="P550" t="s">
        <v>21</v>
      </c>
      <c r="Q550" t="s">
        <v>1995</v>
      </c>
      <c r="R550" t="s">
        <v>1996</v>
      </c>
      <c r="S550" t="s">
        <v>1997</v>
      </c>
      <c r="T550" t="s">
        <v>2403</v>
      </c>
    </row>
    <row r="551" spans="3:25" x14ac:dyDescent="0.45">
      <c r="C55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45917</v>
      </c>
      <c r="D551" t="s">
        <v>1137</v>
      </c>
      <c r="E551" t="s">
        <v>1878</v>
      </c>
      <c r="F551" t="s">
        <v>48</v>
      </c>
      <c r="G551" t="s">
        <v>1311</v>
      </c>
      <c r="H551" s="1">
        <v>45918</v>
      </c>
      <c r="I551" t="s">
        <v>1310</v>
      </c>
      <c r="J551">
        <v>-11.7</v>
      </c>
      <c r="K551" t="s">
        <v>21</v>
      </c>
      <c r="L551" s="3">
        <f>Data[[#This Row],[Fees]]/Data[[#This Row],[Converted Amount]]</f>
        <v>0</v>
      </c>
      <c r="M551" s="11">
        <v>-11.7</v>
      </c>
      <c r="N551" s="11">
        <v>0</v>
      </c>
      <c r="O551" s="11">
        <v>-11.7</v>
      </c>
      <c r="P551" t="s">
        <v>21</v>
      </c>
    </row>
    <row r="552" spans="3:25" x14ac:dyDescent="0.45">
      <c r="C55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45918</v>
      </c>
      <c r="D552" t="s">
        <v>1137</v>
      </c>
      <c r="E552" t="s">
        <v>1878</v>
      </c>
      <c r="F552" t="s">
        <v>48</v>
      </c>
      <c r="G552" t="s">
        <v>1312</v>
      </c>
      <c r="H552" s="1">
        <v>45918</v>
      </c>
      <c r="I552" t="s">
        <v>1313</v>
      </c>
      <c r="J552">
        <v>-292.43</v>
      </c>
      <c r="K552" t="s">
        <v>21</v>
      </c>
      <c r="L552" s="3">
        <f>Data[[#This Row],[Fees]]/Data[[#This Row],[Converted Amount]]</f>
        <v>0</v>
      </c>
      <c r="M552" s="11">
        <v>-292.43</v>
      </c>
      <c r="N552" s="11">
        <v>0</v>
      </c>
      <c r="O552" s="11">
        <v>-292.43</v>
      </c>
      <c r="P552" t="s">
        <v>21</v>
      </c>
    </row>
    <row r="553" spans="3:25" x14ac:dyDescent="0.45">
      <c r="C55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53" t="s">
        <v>1137</v>
      </c>
      <c r="E553" t="s">
        <v>1878</v>
      </c>
      <c r="F553" t="s">
        <v>19</v>
      </c>
      <c r="G553" t="s">
        <v>1276</v>
      </c>
      <c r="H553" s="1">
        <v>45919</v>
      </c>
      <c r="I553" t="s">
        <v>1277</v>
      </c>
      <c r="J553">
        <v>42298</v>
      </c>
      <c r="K553" t="s">
        <v>21</v>
      </c>
      <c r="L553" s="3">
        <f>Data[[#This Row],[Fees]]/Data[[#This Row],[Converted Amount]]</f>
        <v>2.9007045250366448E-2</v>
      </c>
      <c r="M553" s="11">
        <v>42298</v>
      </c>
      <c r="N553" s="11">
        <v>1226.94</v>
      </c>
      <c r="O553" s="11">
        <v>41071.06</v>
      </c>
      <c r="P553" t="s">
        <v>21</v>
      </c>
      <c r="Q553" t="s">
        <v>2432</v>
      </c>
      <c r="R553" t="s">
        <v>2433</v>
      </c>
      <c r="S553" t="s">
        <v>2434</v>
      </c>
      <c r="T553" t="s">
        <v>2408</v>
      </c>
    </row>
    <row r="554" spans="3:25" x14ac:dyDescent="0.45">
      <c r="C55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54" t="s">
        <v>1137</v>
      </c>
      <c r="E554" t="s">
        <v>1878</v>
      </c>
      <c r="F554" t="s">
        <v>19</v>
      </c>
      <c r="G554" t="s">
        <v>1278</v>
      </c>
      <c r="H554" s="1">
        <v>45919</v>
      </c>
      <c r="I554" t="s">
        <v>1279</v>
      </c>
      <c r="J554">
        <v>45000</v>
      </c>
      <c r="K554" t="s">
        <v>21</v>
      </c>
      <c r="L554" s="3">
        <f>Data[[#This Row],[Fees]]/Data[[#This Row],[Converted Amount]]</f>
        <v>2.9006666666666667E-2</v>
      </c>
      <c r="M554" s="11">
        <v>45000</v>
      </c>
      <c r="N554" s="11">
        <v>1305.3</v>
      </c>
      <c r="O554" s="11">
        <v>43694.7</v>
      </c>
      <c r="P554" t="s">
        <v>21</v>
      </c>
      <c r="Q554" t="s">
        <v>2261</v>
      </c>
      <c r="R554" t="s">
        <v>2262</v>
      </c>
      <c r="S554" t="s">
        <v>2538</v>
      </c>
      <c r="T554" t="s">
        <v>2121</v>
      </c>
    </row>
    <row r="555" spans="3:25" x14ac:dyDescent="0.45">
      <c r="C55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55" t="s">
        <v>1137</v>
      </c>
      <c r="E555" t="s">
        <v>1878</v>
      </c>
      <c r="F555" t="s">
        <v>19</v>
      </c>
      <c r="G555" t="s">
        <v>1280</v>
      </c>
      <c r="H555" s="1">
        <v>45919</v>
      </c>
      <c r="I555" t="s">
        <v>1281</v>
      </c>
      <c r="J555">
        <v>19700</v>
      </c>
      <c r="K555" t="s">
        <v>21</v>
      </c>
      <c r="L555" s="3">
        <f>Data[[#This Row],[Fees]]/Data[[#This Row],[Converted Amount]]</f>
        <v>4.4015228426395943E-2</v>
      </c>
      <c r="M555" s="11">
        <v>19700</v>
      </c>
      <c r="N555" s="11">
        <v>867.1</v>
      </c>
      <c r="O555" s="11">
        <v>18832.900000000001</v>
      </c>
      <c r="P555" t="s">
        <v>21</v>
      </c>
      <c r="Q555" t="s">
        <v>2539</v>
      </c>
      <c r="R555" t="s">
        <v>2540</v>
      </c>
      <c r="S555" t="s">
        <v>2541</v>
      </c>
      <c r="T555" t="s">
        <v>2384</v>
      </c>
    </row>
    <row r="556" spans="3:25" x14ac:dyDescent="0.45">
      <c r="C55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56" t="s">
        <v>1137</v>
      </c>
      <c r="E556" t="s">
        <v>1878</v>
      </c>
      <c r="F556" t="s">
        <v>19</v>
      </c>
      <c r="G556" t="s">
        <v>1288</v>
      </c>
      <c r="H556" s="1">
        <v>45919</v>
      </c>
      <c r="I556" t="s">
        <v>1289</v>
      </c>
      <c r="J556">
        <v>1670</v>
      </c>
      <c r="K556" t="s">
        <v>21</v>
      </c>
      <c r="L556" s="3">
        <f>Data[[#This Row],[Fees]]/Data[[#This Row],[Converted Amount]]</f>
        <v>4.7904191616766467E-3</v>
      </c>
      <c r="M556" s="11">
        <v>1670</v>
      </c>
      <c r="N556" s="11">
        <v>8</v>
      </c>
      <c r="O556" s="11">
        <v>1662</v>
      </c>
      <c r="P556" t="s">
        <v>21</v>
      </c>
      <c r="Q556" t="s">
        <v>2542</v>
      </c>
      <c r="R556" t="s">
        <v>2264</v>
      </c>
      <c r="S556" t="s">
        <v>2452</v>
      </c>
    </row>
    <row r="557" spans="3:25" x14ac:dyDescent="0.45">
      <c r="C55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57" t="s">
        <v>1137</v>
      </c>
      <c r="E557" t="s">
        <v>1878</v>
      </c>
      <c r="F557" t="s">
        <v>19</v>
      </c>
      <c r="G557" t="s">
        <v>1290</v>
      </c>
      <c r="H557" s="1">
        <v>45919</v>
      </c>
      <c r="I557" t="s">
        <v>1291</v>
      </c>
      <c r="J557">
        <v>50000</v>
      </c>
      <c r="K557" t="s">
        <v>21</v>
      </c>
      <c r="L557" s="3">
        <f>Data[[#This Row],[Fees]]/Data[[#This Row],[Converted Amount]]</f>
        <v>1.6000000000000001E-4</v>
      </c>
      <c r="M557" s="11">
        <v>50000</v>
      </c>
      <c r="N557" s="11">
        <v>8</v>
      </c>
      <c r="O557" s="11">
        <v>49992</v>
      </c>
      <c r="P557" t="s">
        <v>21</v>
      </c>
      <c r="Q557" t="s">
        <v>2502</v>
      </c>
      <c r="R557" t="s">
        <v>2503</v>
      </c>
      <c r="S557" t="s">
        <v>2543</v>
      </c>
    </row>
    <row r="558" spans="3:25" x14ac:dyDescent="0.45">
      <c r="C55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58" t="s">
        <v>1137</v>
      </c>
      <c r="E558" t="s">
        <v>1878</v>
      </c>
      <c r="F558" t="s">
        <v>19</v>
      </c>
      <c r="G558" t="s">
        <v>1292</v>
      </c>
      <c r="H558" s="1">
        <v>45919</v>
      </c>
      <c r="I558" t="s">
        <v>1293</v>
      </c>
      <c r="J558">
        <v>14950</v>
      </c>
      <c r="K558" t="s">
        <v>21</v>
      </c>
      <c r="L558" s="3">
        <f>Data[[#This Row],[Fees]]/Data[[#This Row],[Converted Amount]]</f>
        <v>5.3511705685618729E-4</v>
      </c>
      <c r="M558" s="11">
        <v>14950</v>
      </c>
      <c r="N558" s="11">
        <v>8</v>
      </c>
      <c r="O558" s="11">
        <v>14942</v>
      </c>
      <c r="P558" t="s">
        <v>21</v>
      </c>
      <c r="Q558" t="s">
        <v>2502</v>
      </c>
      <c r="R558" t="s">
        <v>2503</v>
      </c>
      <c r="S558" t="s">
        <v>2543</v>
      </c>
    </row>
    <row r="559" spans="3:25" x14ac:dyDescent="0.45">
      <c r="C55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45919</v>
      </c>
      <c r="D559" t="s">
        <v>1137</v>
      </c>
      <c r="E559" t="s">
        <v>1878</v>
      </c>
      <c r="F559" t="s">
        <v>48</v>
      </c>
      <c r="G559" t="s">
        <v>1314</v>
      </c>
      <c r="H559" s="1">
        <v>45919</v>
      </c>
      <c r="I559" t="s">
        <v>1315</v>
      </c>
      <c r="J559">
        <v>-211.49</v>
      </c>
      <c r="K559" t="s">
        <v>21</v>
      </c>
      <c r="L559" s="3">
        <f>Data[[#This Row],[Fees]]/Data[[#This Row],[Converted Amount]]</f>
        <v>0</v>
      </c>
      <c r="M559" s="11">
        <v>-211.49</v>
      </c>
      <c r="N559" s="11">
        <v>0</v>
      </c>
      <c r="O559" s="11">
        <v>-211.49</v>
      </c>
      <c r="P559" t="s">
        <v>21</v>
      </c>
    </row>
    <row r="560" spans="3:25" x14ac:dyDescent="0.45">
      <c r="C56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45919</v>
      </c>
      <c r="D560" t="s">
        <v>1137</v>
      </c>
      <c r="E560" t="s">
        <v>1878</v>
      </c>
      <c r="F560" t="s">
        <v>48</v>
      </c>
      <c r="G560" t="s">
        <v>1316</v>
      </c>
      <c r="H560" s="1">
        <v>45919</v>
      </c>
      <c r="I560" t="s">
        <v>1317</v>
      </c>
      <c r="J560">
        <v>-8.35</v>
      </c>
      <c r="K560" t="s">
        <v>21</v>
      </c>
      <c r="L560" s="3">
        <f>Data[[#This Row],[Fees]]/Data[[#This Row],[Converted Amount]]</f>
        <v>0</v>
      </c>
      <c r="M560" s="11">
        <v>-8.35</v>
      </c>
      <c r="N560" s="11">
        <v>0</v>
      </c>
      <c r="O560" s="11">
        <v>-8.35</v>
      </c>
      <c r="P560" t="s">
        <v>21</v>
      </c>
    </row>
    <row r="561" spans="3:22" x14ac:dyDescent="0.45">
      <c r="C56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45919</v>
      </c>
      <c r="D561" t="s">
        <v>1137</v>
      </c>
      <c r="E561" t="s">
        <v>1878</v>
      </c>
      <c r="F561" t="s">
        <v>48</v>
      </c>
      <c r="G561" t="s">
        <v>1318</v>
      </c>
      <c r="H561" s="1">
        <v>45919</v>
      </c>
      <c r="I561" t="s">
        <v>1317</v>
      </c>
      <c r="J561">
        <v>-225</v>
      </c>
      <c r="K561" t="s">
        <v>21</v>
      </c>
      <c r="L561" s="3">
        <f>Data[[#This Row],[Fees]]/Data[[#This Row],[Converted Amount]]</f>
        <v>0</v>
      </c>
      <c r="M561" s="11">
        <v>-225</v>
      </c>
      <c r="N561" s="11">
        <v>0</v>
      </c>
      <c r="O561" s="11">
        <v>-225</v>
      </c>
      <c r="P561" t="s">
        <v>21</v>
      </c>
    </row>
    <row r="562" spans="3:22" x14ac:dyDescent="0.45">
      <c r="C56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45919</v>
      </c>
      <c r="D562" t="s">
        <v>1137</v>
      </c>
      <c r="E562" t="s">
        <v>1878</v>
      </c>
      <c r="F562" t="s">
        <v>48</v>
      </c>
      <c r="G562" t="s">
        <v>1319</v>
      </c>
      <c r="H562" s="1">
        <v>45919</v>
      </c>
      <c r="I562" t="s">
        <v>1317</v>
      </c>
      <c r="J562">
        <v>-98.5</v>
      </c>
      <c r="K562" t="s">
        <v>21</v>
      </c>
      <c r="L562" s="3">
        <f>Data[[#This Row],[Fees]]/Data[[#This Row],[Converted Amount]]</f>
        <v>0</v>
      </c>
      <c r="M562" s="11">
        <v>-98.5</v>
      </c>
      <c r="N562" s="11">
        <v>0</v>
      </c>
      <c r="O562" s="11">
        <v>-98.5</v>
      </c>
      <c r="P562" t="s">
        <v>21</v>
      </c>
    </row>
    <row r="563" spans="3:22" x14ac:dyDescent="0.45">
      <c r="C56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45919</v>
      </c>
      <c r="D563" t="s">
        <v>1137</v>
      </c>
      <c r="E563" t="s">
        <v>1878</v>
      </c>
      <c r="F563" t="s">
        <v>48</v>
      </c>
      <c r="G563" t="s">
        <v>1320</v>
      </c>
      <c r="H563" s="1">
        <v>45919</v>
      </c>
      <c r="I563" t="s">
        <v>1317</v>
      </c>
      <c r="J563">
        <v>-324.75</v>
      </c>
      <c r="K563" t="s">
        <v>21</v>
      </c>
      <c r="L563" s="3">
        <f>Data[[#This Row],[Fees]]/Data[[#This Row],[Converted Amount]]</f>
        <v>0</v>
      </c>
      <c r="M563" s="11">
        <v>-324.75</v>
      </c>
      <c r="N563" s="11">
        <v>0</v>
      </c>
      <c r="O563" s="11">
        <v>-324.75</v>
      </c>
      <c r="P563" t="s">
        <v>21</v>
      </c>
    </row>
    <row r="564" spans="3:22" x14ac:dyDescent="0.45">
      <c r="C56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64" t="s">
        <v>1137</v>
      </c>
      <c r="E564" t="s">
        <v>1877</v>
      </c>
      <c r="F564" t="s">
        <v>19</v>
      </c>
      <c r="G564" t="s">
        <v>1138</v>
      </c>
      <c r="H564" s="1">
        <v>45920</v>
      </c>
      <c r="I564" t="s">
        <v>1139</v>
      </c>
      <c r="J564">
        <v>28150</v>
      </c>
      <c r="K564" t="s">
        <v>21</v>
      </c>
      <c r="L564" s="3">
        <f>Data[[#This Row],[Fees]]/Data[[#This Row],[Converted Amount]]</f>
        <v>3.401065719360568E-2</v>
      </c>
      <c r="M564" s="11">
        <v>28150</v>
      </c>
      <c r="N564" s="11">
        <v>957.4</v>
      </c>
      <c r="O564" s="11">
        <v>27192.6</v>
      </c>
      <c r="P564" t="s">
        <v>21</v>
      </c>
      <c r="Q564" t="s">
        <v>2261</v>
      </c>
      <c r="R564" t="s">
        <v>2262</v>
      </c>
      <c r="S564" t="s">
        <v>2538</v>
      </c>
      <c r="T564" t="s">
        <v>2544</v>
      </c>
    </row>
    <row r="565" spans="3:22" x14ac:dyDescent="0.45">
      <c r="C56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65" t="s">
        <v>1137</v>
      </c>
      <c r="E565" t="s">
        <v>1877</v>
      </c>
      <c r="F565" t="s">
        <v>19</v>
      </c>
      <c r="G565" t="s">
        <v>1140</v>
      </c>
      <c r="H565" s="1">
        <v>45920</v>
      </c>
      <c r="I565" t="s">
        <v>1141</v>
      </c>
      <c r="J565">
        <v>21300</v>
      </c>
      <c r="K565" t="s">
        <v>21</v>
      </c>
      <c r="L565" s="3">
        <f>Data[[#This Row],[Fees]]/Data[[#This Row],[Converted Amount]]</f>
        <v>2.9014084507042254E-2</v>
      </c>
      <c r="M565" s="11">
        <v>21300</v>
      </c>
      <c r="N565" s="11">
        <v>618</v>
      </c>
      <c r="O565" s="11">
        <v>20682</v>
      </c>
      <c r="P565" t="s">
        <v>21</v>
      </c>
      <c r="Q565" t="s">
        <v>1978</v>
      </c>
      <c r="R565" t="s">
        <v>1979</v>
      </c>
      <c r="S565" t="s">
        <v>1980</v>
      </c>
      <c r="T565" t="s">
        <v>2545</v>
      </c>
    </row>
    <row r="566" spans="3:22" x14ac:dyDescent="0.45">
      <c r="C56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66" t="s">
        <v>1137</v>
      </c>
      <c r="E566" t="s">
        <v>1877</v>
      </c>
      <c r="F566" t="s">
        <v>19</v>
      </c>
      <c r="G566" t="s">
        <v>1196</v>
      </c>
      <c r="H566" s="1">
        <v>45920</v>
      </c>
      <c r="I566" t="s">
        <v>1197</v>
      </c>
      <c r="J566">
        <v>400</v>
      </c>
      <c r="K566" t="s">
        <v>21</v>
      </c>
      <c r="L566" s="3">
        <f>Data[[#This Row],[Fees]]/Data[[#This Row],[Converted Amount]]</f>
        <v>0</v>
      </c>
      <c r="M566" s="11">
        <v>400</v>
      </c>
      <c r="N566" s="11">
        <v>0</v>
      </c>
      <c r="O566" s="11">
        <v>400</v>
      </c>
      <c r="P566" t="s">
        <v>21</v>
      </c>
      <c r="Q566" t="s">
        <v>2542</v>
      </c>
      <c r="R566" t="s">
        <v>2264</v>
      </c>
      <c r="S566" t="s">
        <v>2452</v>
      </c>
      <c r="T566" t="s">
        <v>2453</v>
      </c>
    </row>
    <row r="567" spans="3:22" x14ac:dyDescent="0.45">
      <c r="C56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45920</v>
      </c>
      <c r="D567" t="s">
        <v>1137</v>
      </c>
      <c r="E567" t="s">
        <v>1878</v>
      </c>
      <c r="F567" t="s">
        <v>48</v>
      </c>
      <c r="G567" t="s">
        <v>1321</v>
      </c>
      <c r="H567" s="1">
        <v>45920</v>
      </c>
      <c r="I567" t="s">
        <v>1322</v>
      </c>
      <c r="J567">
        <v>-2</v>
      </c>
      <c r="K567" t="s">
        <v>21</v>
      </c>
      <c r="L567" s="3">
        <f>Data[[#This Row],[Fees]]/Data[[#This Row],[Converted Amount]]</f>
        <v>0</v>
      </c>
      <c r="M567" s="11">
        <v>-2</v>
      </c>
      <c r="N567" s="11">
        <v>0</v>
      </c>
      <c r="O567" s="11">
        <v>-2</v>
      </c>
      <c r="P567" t="s">
        <v>21</v>
      </c>
    </row>
    <row r="568" spans="3:22" x14ac:dyDescent="0.45">
      <c r="C56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68" t="s">
        <v>1137</v>
      </c>
      <c r="E568" t="s">
        <v>1878</v>
      </c>
      <c r="F568" t="s">
        <v>48</v>
      </c>
      <c r="G568" t="s">
        <v>1323</v>
      </c>
      <c r="H568" s="1">
        <v>45920</v>
      </c>
      <c r="I568" t="s">
        <v>1324</v>
      </c>
      <c r="J568">
        <v>-1</v>
      </c>
      <c r="K568" t="s">
        <v>21</v>
      </c>
      <c r="L568" s="3">
        <f>Data[[#This Row],[Fees]]/Data[[#This Row],[Converted Amount]]</f>
        <v>0</v>
      </c>
      <c r="M568" s="11">
        <v>-1</v>
      </c>
      <c r="N568" s="11">
        <v>0</v>
      </c>
      <c r="O568" s="11">
        <v>-1</v>
      </c>
      <c r="P568" t="s">
        <v>21</v>
      </c>
    </row>
    <row r="569" spans="3:22" x14ac:dyDescent="0.45">
      <c r="C56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45920</v>
      </c>
      <c r="D569" t="s">
        <v>1137</v>
      </c>
      <c r="E569" t="s">
        <v>1878</v>
      </c>
      <c r="F569" t="s">
        <v>48</v>
      </c>
      <c r="G569" t="s">
        <v>1325</v>
      </c>
      <c r="H569" s="1">
        <v>45920</v>
      </c>
      <c r="I569" t="s">
        <v>1326</v>
      </c>
      <c r="J569">
        <v>-140.75</v>
      </c>
      <c r="K569" t="s">
        <v>21</v>
      </c>
      <c r="L569" s="3">
        <f>Data[[#This Row],[Fees]]/Data[[#This Row],[Converted Amount]]</f>
        <v>0</v>
      </c>
      <c r="M569" s="11">
        <v>-140.75</v>
      </c>
      <c r="N569" s="11">
        <v>0</v>
      </c>
      <c r="O569" s="11">
        <v>-140.75</v>
      </c>
      <c r="P569" t="s">
        <v>21</v>
      </c>
    </row>
    <row r="570" spans="3:22" x14ac:dyDescent="0.45">
      <c r="C57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45920</v>
      </c>
      <c r="D570" t="s">
        <v>1137</v>
      </c>
      <c r="E570" t="s">
        <v>1878</v>
      </c>
      <c r="F570" t="s">
        <v>48</v>
      </c>
      <c r="G570" t="s">
        <v>1327</v>
      </c>
      <c r="H570" s="1">
        <v>45920</v>
      </c>
      <c r="I570" t="s">
        <v>1326</v>
      </c>
      <c r="J570">
        <v>-106.5</v>
      </c>
      <c r="K570" t="s">
        <v>21</v>
      </c>
      <c r="L570" s="3">
        <f>Data[[#This Row],[Fees]]/Data[[#This Row],[Converted Amount]]</f>
        <v>0</v>
      </c>
      <c r="M570" s="11">
        <v>-106.5</v>
      </c>
      <c r="N570" s="11">
        <v>0</v>
      </c>
      <c r="O570" s="11">
        <v>-106.5</v>
      </c>
      <c r="P570" t="s">
        <v>21</v>
      </c>
    </row>
    <row r="571" spans="3:22" x14ac:dyDescent="0.45">
      <c r="C57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71" t="s">
        <v>1137</v>
      </c>
      <c r="E571" t="s">
        <v>1877</v>
      </c>
      <c r="F571" t="s">
        <v>19</v>
      </c>
      <c r="G571" t="s">
        <v>1142</v>
      </c>
      <c r="H571" s="1">
        <v>45922</v>
      </c>
      <c r="I571" t="s">
        <v>1143</v>
      </c>
      <c r="J571">
        <v>175000</v>
      </c>
      <c r="K571" t="s">
        <v>21</v>
      </c>
      <c r="L571" s="3">
        <f>Data[[#This Row],[Fees]]/Data[[#This Row],[Converted Amount]]</f>
        <v>2.9001714285714287E-2</v>
      </c>
      <c r="M571" s="11">
        <v>175000</v>
      </c>
      <c r="N571" s="11">
        <v>5075.3</v>
      </c>
      <c r="O571" s="11">
        <v>169924.7</v>
      </c>
      <c r="P571" t="s">
        <v>21</v>
      </c>
      <c r="Q571" t="s">
        <v>2546</v>
      </c>
      <c r="R571" t="s">
        <v>2547</v>
      </c>
      <c r="S571" t="s">
        <v>2548</v>
      </c>
      <c r="T571" t="s">
        <v>2549</v>
      </c>
    </row>
    <row r="572" spans="3:22" x14ac:dyDescent="0.45">
      <c r="C57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72" t="s">
        <v>1137</v>
      </c>
      <c r="E572" t="s">
        <v>1877</v>
      </c>
      <c r="F572" t="s">
        <v>19</v>
      </c>
      <c r="G572" t="s">
        <v>1144</v>
      </c>
      <c r="H572" s="1">
        <v>45922</v>
      </c>
      <c r="I572" t="s">
        <v>1145</v>
      </c>
      <c r="J572">
        <v>28000</v>
      </c>
      <c r="K572" t="s">
        <v>21</v>
      </c>
      <c r="L572" s="3">
        <f>Data[[#This Row],[Fees]]/Data[[#This Row],[Converted Amount]]</f>
        <v>2.9010714285714286E-2</v>
      </c>
      <c r="M572" s="11">
        <v>28000</v>
      </c>
      <c r="N572" s="11">
        <v>812.3</v>
      </c>
      <c r="O572" s="11">
        <v>27187.7</v>
      </c>
      <c r="P572" t="s">
        <v>21</v>
      </c>
      <c r="Q572" t="s">
        <v>2550</v>
      </c>
      <c r="R572" t="s">
        <v>2551</v>
      </c>
      <c r="S572" t="s">
        <v>2552</v>
      </c>
      <c r="T572" t="s">
        <v>2553</v>
      </c>
    </row>
    <row r="573" spans="3:22" x14ac:dyDescent="0.45">
      <c r="C57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73" t="s">
        <v>1137</v>
      </c>
      <c r="E573" t="s">
        <v>1877</v>
      </c>
      <c r="F573" t="s">
        <v>19</v>
      </c>
      <c r="G573" t="s">
        <v>1146</v>
      </c>
      <c r="H573" s="1">
        <v>45922</v>
      </c>
      <c r="I573" t="s">
        <v>1147</v>
      </c>
      <c r="J573">
        <v>3990</v>
      </c>
      <c r="K573" t="s">
        <v>21</v>
      </c>
      <c r="L573" s="3">
        <f>Data[[#This Row],[Fees]]/Data[[#This Row],[Converted Amount]]</f>
        <v>2.9075187969924813E-2</v>
      </c>
      <c r="M573" s="11">
        <v>3990</v>
      </c>
      <c r="N573" s="11">
        <v>116.01</v>
      </c>
      <c r="O573" s="11">
        <v>3873.99</v>
      </c>
      <c r="P573" t="s">
        <v>21</v>
      </c>
      <c r="Q573" t="s">
        <v>2223</v>
      </c>
      <c r="R573" t="s">
        <v>2224</v>
      </c>
      <c r="S573" t="s">
        <v>2225</v>
      </c>
      <c r="T573" t="s">
        <v>2226</v>
      </c>
    </row>
    <row r="574" spans="3:22" x14ac:dyDescent="0.45">
      <c r="C57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74" t="s">
        <v>1137</v>
      </c>
      <c r="E574" t="s">
        <v>1877</v>
      </c>
      <c r="F574" t="s">
        <v>19</v>
      </c>
      <c r="G574" t="s">
        <v>1148</v>
      </c>
      <c r="H574" s="1">
        <v>45922</v>
      </c>
      <c r="I574" t="s">
        <v>1149</v>
      </c>
      <c r="J574">
        <v>1200</v>
      </c>
      <c r="K574" t="s">
        <v>21</v>
      </c>
      <c r="L574" s="3">
        <f>Data[[#This Row],[Fees]]/Data[[#This Row],[Converted Amount]]</f>
        <v>2.9250000000000002E-2</v>
      </c>
      <c r="M574" s="11">
        <v>1200</v>
      </c>
      <c r="N574" s="11">
        <v>35.1</v>
      </c>
      <c r="O574" s="11">
        <v>1164.9000000000001</v>
      </c>
      <c r="P574" t="s">
        <v>21</v>
      </c>
      <c r="Q574" t="s">
        <v>2223</v>
      </c>
      <c r="R574" t="s">
        <v>2224</v>
      </c>
      <c r="S574" t="s">
        <v>2225</v>
      </c>
      <c r="T574" t="s">
        <v>2226</v>
      </c>
    </row>
    <row r="575" spans="3:22" x14ac:dyDescent="0.45">
      <c r="C57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75" t="s">
        <v>1137</v>
      </c>
      <c r="E575" t="s">
        <v>1877</v>
      </c>
      <c r="F575" t="s">
        <v>19</v>
      </c>
      <c r="G575" t="s">
        <v>1150</v>
      </c>
      <c r="H575" s="1">
        <v>45922</v>
      </c>
      <c r="I575" t="s">
        <v>1151</v>
      </c>
      <c r="J575">
        <v>11440</v>
      </c>
      <c r="K575" t="s">
        <v>21</v>
      </c>
      <c r="L575" s="3">
        <f>Data[[#This Row],[Fees]]/Data[[#This Row],[Converted Amount]]</f>
        <v>2.9026223776223777E-2</v>
      </c>
      <c r="M575" s="11">
        <v>11440</v>
      </c>
      <c r="N575" s="11">
        <v>332.06</v>
      </c>
      <c r="O575" s="11">
        <v>11107.94</v>
      </c>
      <c r="P575" t="s">
        <v>21</v>
      </c>
      <c r="Q575" t="s">
        <v>2554</v>
      </c>
      <c r="R575" t="s">
        <v>2555</v>
      </c>
      <c r="S575" t="s">
        <v>2556</v>
      </c>
      <c r="T575" t="s">
        <v>2557</v>
      </c>
    </row>
    <row r="576" spans="3:22" x14ac:dyDescent="0.45">
      <c r="C57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76" t="s">
        <v>1137</v>
      </c>
      <c r="E576" t="s">
        <v>1877</v>
      </c>
      <c r="F576" t="s">
        <v>19</v>
      </c>
      <c r="G576" t="s">
        <v>1152</v>
      </c>
      <c r="H576" s="1">
        <v>45922</v>
      </c>
      <c r="I576" t="s">
        <v>1153</v>
      </c>
      <c r="J576">
        <v>15</v>
      </c>
      <c r="K576" t="s">
        <v>21</v>
      </c>
      <c r="L576" s="3">
        <f>Data[[#This Row],[Fees]]/Data[[#This Row],[Converted Amount]]</f>
        <v>4.9333333333333333E-2</v>
      </c>
      <c r="M576" s="11">
        <v>15</v>
      </c>
      <c r="N576" s="11">
        <v>0.74</v>
      </c>
      <c r="O576" s="11">
        <v>14.26</v>
      </c>
      <c r="P576" t="s">
        <v>21</v>
      </c>
      <c r="Q576" t="s">
        <v>1945</v>
      </c>
      <c r="R576" t="s">
        <v>1946</v>
      </c>
      <c r="S576" t="s">
        <v>1947</v>
      </c>
      <c r="T576" t="s">
        <v>2457</v>
      </c>
      <c r="V576" t="s">
        <v>2458</v>
      </c>
    </row>
    <row r="577" spans="3:20" x14ac:dyDescent="0.45">
      <c r="C57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77" t="s">
        <v>1137</v>
      </c>
      <c r="E577" t="s">
        <v>1877</v>
      </c>
      <c r="F577" t="s">
        <v>19</v>
      </c>
      <c r="G577" t="s">
        <v>1154</v>
      </c>
      <c r="H577" s="1">
        <v>45922</v>
      </c>
      <c r="I577" t="s">
        <v>1155</v>
      </c>
      <c r="J577">
        <v>160800</v>
      </c>
      <c r="K577" t="s">
        <v>21</v>
      </c>
      <c r="L577" s="3">
        <f>Data[[#This Row],[Fees]]/Data[[#This Row],[Converted Amount]]</f>
        <v>2.9001865671641792E-2</v>
      </c>
      <c r="M577" s="11">
        <v>160800</v>
      </c>
      <c r="N577" s="11">
        <v>4663.5</v>
      </c>
      <c r="O577" s="11">
        <v>156136.5</v>
      </c>
      <c r="P577" t="s">
        <v>21</v>
      </c>
      <c r="Q577" t="s">
        <v>2558</v>
      </c>
      <c r="R577" t="s">
        <v>1938</v>
      </c>
      <c r="S577" t="s">
        <v>1939</v>
      </c>
      <c r="T577" t="s">
        <v>2220</v>
      </c>
    </row>
    <row r="578" spans="3:20" x14ac:dyDescent="0.45">
      <c r="C57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78" t="s">
        <v>1137</v>
      </c>
      <c r="E578" t="s">
        <v>1877</v>
      </c>
      <c r="F578" t="s">
        <v>19</v>
      </c>
      <c r="G578" t="s">
        <v>1156</v>
      </c>
      <c r="H578" s="1">
        <v>45922</v>
      </c>
      <c r="I578" t="s">
        <v>1157</v>
      </c>
      <c r="J578">
        <v>19325</v>
      </c>
      <c r="K578" t="s">
        <v>21</v>
      </c>
      <c r="L578" s="3">
        <f>Data[[#This Row],[Fees]]/Data[[#This Row],[Converted Amount]]</f>
        <v>2.9015782664941786E-2</v>
      </c>
      <c r="M578" s="11">
        <v>19325</v>
      </c>
      <c r="N578" s="11">
        <v>560.73</v>
      </c>
      <c r="O578" s="11">
        <v>18764.27</v>
      </c>
      <c r="P578" t="s">
        <v>21</v>
      </c>
      <c r="Q578" t="s">
        <v>2559</v>
      </c>
      <c r="R578" t="s">
        <v>2560</v>
      </c>
      <c r="S578" t="s">
        <v>2561</v>
      </c>
      <c r="T578" t="s">
        <v>2562</v>
      </c>
    </row>
    <row r="579" spans="3:20" x14ac:dyDescent="0.45">
      <c r="C57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79" t="s">
        <v>1137</v>
      </c>
      <c r="E579" t="s">
        <v>1877</v>
      </c>
      <c r="F579" t="s">
        <v>19</v>
      </c>
      <c r="G579" t="s">
        <v>1158</v>
      </c>
      <c r="H579" s="1">
        <v>45922</v>
      </c>
      <c r="I579" t="s">
        <v>1159</v>
      </c>
      <c r="J579">
        <v>19325</v>
      </c>
      <c r="K579" t="s">
        <v>21</v>
      </c>
      <c r="L579" s="3">
        <f>Data[[#This Row],[Fees]]/Data[[#This Row],[Converted Amount]]</f>
        <v>2.9015782664941786E-2</v>
      </c>
      <c r="M579" s="11">
        <v>19325</v>
      </c>
      <c r="N579" s="11">
        <v>560.73</v>
      </c>
      <c r="O579" s="11">
        <v>18764.27</v>
      </c>
      <c r="P579" t="s">
        <v>21</v>
      </c>
      <c r="Q579" t="s">
        <v>2559</v>
      </c>
      <c r="R579" t="s">
        <v>2560</v>
      </c>
      <c r="S579" t="s">
        <v>2561</v>
      </c>
      <c r="T579" t="s">
        <v>2562</v>
      </c>
    </row>
    <row r="580" spans="3:20" x14ac:dyDescent="0.45">
      <c r="C58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80" t="s">
        <v>1137</v>
      </c>
      <c r="E580" t="s">
        <v>1877</v>
      </c>
      <c r="F580" t="s">
        <v>19</v>
      </c>
      <c r="G580" t="s">
        <v>1160</v>
      </c>
      <c r="H580" s="1">
        <v>45922</v>
      </c>
      <c r="I580" t="s">
        <v>1161</v>
      </c>
      <c r="J580">
        <v>25400</v>
      </c>
      <c r="K580" t="s">
        <v>21</v>
      </c>
      <c r="L580" s="3">
        <f>Data[[#This Row],[Fees]]/Data[[#This Row],[Converted Amount]]</f>
        <v>4.4011811023622054E-2</v>
      </c>
      <c r="M580" s="11">
        <v>25400</v>
      </c>
      <c r="N580" s="11">
        <v>1117.9000000000001</v>
      </c>
      <c r="O580" s="11">
        <v>24282.1</v>
      </c>
      <c r="P580" t="s">
        <v>21</v>
      </c>
      <c r="Q580" t="s">
        <v>2563</v>
      </c>
      <c r="R580" t="s">
        <v>2564</v>
      </c>
      <c r="S580" t="s">
        <v>2565</v>
      </c>
      <c r="T580" t="s">
        <v>2566</v>
      </c>
    </row>
    <row r="581" spans="3:20" x14ac:dyDescent="0.45">
      <c r="C58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81" t="s">
        <v>1137</v>
      </c>
      <c r="E581" t="s">
        <v>1877</v>
      </c>
      <c r="F581" t="s">
        <v>19</v>
      </c>
      <c r="G581" t="s">
        <v>1162</v>
      </c>
      <c r="H581" s="1">
        <v>45922</v>
      </c>
      <c r="I581" t="s">
        <v>1163</v>
      </c>
      <c r="J581">
        <v>40785</v>
      </c>
      <c r="K581" t="s">
        <v>21</v>
      </c>
      <c r="L581" s="3">
        <f>Data[[#This Row],[Fees]]/Data[[#This Row],[Converted Amount]]</f>
        <v>2.9007478239548853E-2</v>
      </c>
      <c r="M581" s="11">
        <v>40785</v>
      </c>
      <c r="N581" s="11">
        <v>1183.07</v>
      </c>
      <c r="O581" s="11">
        <v>39601.93</v>
      </c>
      <c r="P581" t="s">
        <v>21</v>
      </c>
      <c r="Q581" t="s">
        <v>2056</v>
      </c>
      <c r="R581" t="s">
        <v>2567</v>
      </c>
      <c r="S581" t="s">
        <v>2568</v>
      </c>
      <c r="T581" t="s">
        <v>2569</v>
      </c>
    </row>
    <row r="582" spans="3:20" x14ac:dyDescent="0.45">
      <c r="C58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82" t="s">
        <v>1137</v>
      </c>
      <c r="E582" t="s">
        <v>1877</v>
      </c>
      <c r="F582" t="s">
        <v>19</v>
      </c>
      <c r="G582" t="s">
        <v>1164</v>
      </c>
      <c r="H582" s="1">
        <v>45922</v>
      </c>
      <c r="I582" t="s">
        <v>1165</v>
      </c>
      <c r="J582">
        <v>30250</v>
      </c>
      <c r="K582" t="s">
        <v>21</v>
      </c>
      <c r="L582" s="3">
        <f>Data[[#This Row],[Fees]]/Data[[#This Row],[Converted Amount]]</f>
        <v>3.4009917355371899E-2</v>
      </c>
      <c r="M582" s="11">
        <v>30250</v>
      </c>
      <c r="N582" s="11">
        <v>1028.8</v>
      </c>
      <c r="O582" s="11">
        <v>29221.200000000001</v>
      </c>
      <c r="P582" t="s">
        <v>21</v>
      </c>
      <c r="Q582" t="s">
        <v>2570</v>
      </c>
      <c r="R582" t="s">
        <v>2571</v>
      </c>
      <c r="S582" t="s">
        <v>2572</v>
      </c>
      <c r="T582" t="s">
        <v>2573</v>
      </c>
    </row>
    <row r="583" spans="3:20" x14ac:dyDescent="0.45">
      <c r="C58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83" t="s">
        <v>1137</v>
      </c>
      <c r="E583" t="s">
        <v>1877</v>
      </c>
      <c r="F583" t="s">
        <v>19</v>
      </c>
      <c r="G583" t="s">
        <v>1166</v>
      </c>
      <c r="H583" s="1">
        <v>45922</v>
      </c>
      <c r="I583" t="s">
        <v>1167</v>
      </c>
      <c r="J583">
        <v>1060</v>
      </c>
      <c r="K583" t="s">
        <v>21</v>
      </c>
      <c r="L583" s="3">
        <f>Data[[#This Row],[Fees]]/Data[[#This Row],[Converted Amount]]</f>
        <v>2.9283018867924528E-2</v>
      </c>
      <c r="M583" s="11">
        <v>1060</v>
      </c>
      <c r="N583" s="11">
        <v>31.04</v>
      </c>
      <c r="O583" s="11">
        <v>1028.96</v>
      </c>
      <c r="P583" t="s">
        <v>21</v>
      </c>
      <c r="Q583" t="s">
        <v>2528</v>
      </c>
      <c r="R583" t="s">
        <v>2529</v>
      </c>
      <c r="S583" t="s">
        <v>2530</v>
      </c>
      <c r="T583" t="s">
        <v>2574</v>
      </c>
    </row>
    <row r="584" spans="3:20" x14ac:dyDescent="0.45">
      <c r="C58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84" t="s">
        <v>1137</v>
      </c>
      <c r="E584" t="s">
        <v>1877</v>
      </c>
      <c r="F584" t="s">
        <v>19</v>
      </c>
      <c r="G584" t="s">
        <v>1168</v>
      </c>
      <c r="H584" s="1">
        <v>45922</v>
      </c>
      <c r="I584" t="s">
        <v>1169</v>
      </c>
      <c r="J584">
        <v>42860</v>
      </c>
      <c r="K584" t="s">
        <v>21</v>
      </c>
      <c r="L584" s="3">
        <f>Data[[#This Row],[Fees]]/Data[[#This Row],[Converted Amount]]</f>
        <v>2.9006999533364441E-2</v>
      </c>
      <c r="M584" s="11">
        <v>42860</v>
      </c>
      <c r="N584" s="11">
        <v>1243.24</v>
      </c>
      <c r="O584" s="11">
        <v>41616.76</v>
      </c>
      <c r="P584" t="s">
        <v>21</v>
      </c>
      <c r="Q584" t="s">
        <v>2267</v>
      </c>
      <c r="R584" t="s">
        <v>2268</v>
      </c>
      <c r="S584" t="s">
        <v>2575</v>
      </c>
      <c r="T584" t="s">
        <v>2576</v>
      </c>
    </row>
    <row r="585" spans="3:20" x14ac:dyDescent="0.45">
      <c r="C58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85" t="s">
        <v>1137</v>
      </c>
      <c r="E585" t="s">
        <v>1877</v>
      </c>
      <c r="F585" t="s">
        <v>19</v>
      </c>
      <c r="G585" t="s">
        <v>1198</v>
      </c>
      <c r="H585" s="1">
        <v>45922</v>
      </c>
      <c r="I585" t="s">
        <v>1199</v>
      </c>
      <c r="J585">
        <v>194975</v>
      </c>
      <c r="K585" t="s">
        <v>21</v>
      </c>
      <c r="L585" s="3">
        <f>Data[[#This Row],[Fees]]/Data[[#This Row],[Converted Amount]]</f>
        <v>4.1030901397615077E-5</v>
      </c>
      <c r="M585" s="11">
        <v>194975</v>
      </c>
      <c r="N585" s="11">
        <v>8</v>
      </c>
      <c r="O585" s="11">
        <v>194967</v>
      </c>
      <c r="P585" t="s">
        <v>21</v>
      </c>
      <c r="Q585" t="s">
        <v>2577</v>
      </c>
      <c r="R585" t="s">
        <v>2578</v>
      </c>
      <c r="S585" t="s">
        <v>2579</v>
      </c>
      <c r="T585" t="s">
        <v>2580</v>
      </c>
    </row>
    <row r="586" spans="3:20" x14ac:dyDescent="0.45">
      <c r="C58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45922</v>
      </c>
      <c r="D586" t="s">
        <v>1137</v>
      </c>
      <c r="E586" t="s">
        <v>1877</v>
      </c>
      <c r="F586" t="s">
        <v>48</v>
      </c>
      <c r="G586" t="s">
        <v>1208</v>
      </c>
      <c r="H586" s="1">
        <v>45922</v>
      </c>
      <c r="I586" t="s">
        <v>1209</v>
      </c>
      <c r="J586">
        <v>-875</v>
      </c>
      <c r="K586" t="s">
        <v>21</v>
      </c>
      <c r="L586" s="3">
        <f>Data[[#This Row],[Fees]]/Data[[#This Row],[Converted Amount]]</f>
        <v>0</v>
      </c>
      <c r="M586" s="11">
        <v>-875</v>
      </c>
      <c r="N586" s="11">
        <v>0</v>
      </c>
      <c r="O586" s="11">
        <v>-875</v>
      </c>
      <c r="P586" t="s">
        <v>21</v>
      </c>
    </row>
    <row r="587" spans="3:20" x14ac:dyDescent="0.45">
      <c r="C58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45922</v>
      </c>
      <c r="D587" t="s">
        <v>1137</v>
      </c>
      <c r="E587" t="s">
        <v>1877</v>
      </c>
      <c r="F587" t="s">
        <v>48</v>
      </c>
      <c r="G587" t="s">
        <v>1210</v>
      </c>
      <c r="H587" s="1">
        <v>45922</v>
      </c>
      <c r="I587" t="s">
        <v>1211</v>
      </c>
      <c r="J587">
        <v>-140</v>
      </c>
      <c r="K587" t="s">
        <v>21</v>
      </c>
      <c r="L587" s="3">
        <f>Data[[#This Row],[Fees]]/Data[[#This Row],[Converted Amount]]</f>
        <v>0</v>
      </c>
      <c r="M587" s="11">
        <v>-140</v>
      </c>
      <c r="N587" s="11">
        <v>0</v>
      </c>
      <c r="O587" s="11">
        <v>-140</v>
      </c>
      <c r="P587" t="s">
        <v>21</v>
      </c>
    </row>
    <row r="588" spans="3:20" x14ac:dyDescent="0.45">
      <c r="C58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45922</v>
      </c>
      <c r="D588" t="s">
        <v>1137</v>
      </c>
      <c r="E588" t="s">
        <v>1877</v>
      </c>
      <c r="F588" t="s">
        <v>48</v>
      </c>
      <c r="G588" t="s">
        <v>1212</v>
      </c>
      <c r="H588" s="1">
        <v>45922</v>
      </c>
      <c r="I588" t="s">
        <v>1211</v>
      </c>
      <c r="J588">
        <v>-19.95</v>
      </c>
      <c r="K588" t="s">
        <v>21</v>
      </c>
      <c r="L588" s="3">
        <f>Data[[#This Row],[Fees]]/Data[[#This Row],[Converted Amount]]</f>
        <v>0</v>
      </c>
      <c r="M588" s="11">
        <v>-19.95</v>
      </c>
      <c r="N588" s="11">
        <v>0</v>
      </c>
      <c r="O588" s="11">
        <v>-19.95</v>
      </c>
      <c r="P588" t="s">
        <v>21</v>
      </c>
    </row>
    <row r="589" spans="3:20" x14ac:dyDescent="0.45">
      <c r="C58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45922</v>
      </c>
      <c r="D589" t="s">
        <v>1137</v>
      </c>
      <c r="E589" t="s">
        <v>1877</v>
      </c>
      <c r="F589" t="s">
        <v>48</v>
      </c>
      <c r="G589" t="s">
        <v>1213</v>
      </c>
      <c r="H589" s="1">
        <v>45922</v>
      </c>
      <c r="I589" t="s">
        <v>1211</v>
      </c>
      <c r="J589">
        <v>-6</v>
      </c>
      <c r="K589" t="s">
        <v>21</v>
      </c>
      <c r="L589" s="3">
        <f>Data[[#This Row],[Fees]]/Data[[#This Row],[Converted Amount]]</f>
        <v>0</v>
      </c>
      <c r="M589" s="11">
        <v>-6</v>
      </c>
      <c r="N589" s="11">
        <v>0</v>
      </c>
      <c r="O589" s="11">
        <v>-6</v>
      </c>
      <c r="P589" t="s">
        <v>21</v>
      </c>
    </row>
    <row r="590" spans="3:20" x14ac:dyDescent="0.45">
      <c r="C59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45922</v>
      </c>
      <c r="D590" t="s">
        <v>1137</v>
      </c>
      <c r="E590" t="s">
        <v>1877</v>
      </c>
      <c r="F590" t="s">
        <v>48</v>
      </c>
      <c r="G590" t="s">
        <v>1214</v>
      </c>
      <c r="H590" s="1">
        <v>45922</v>
      </c>
      <c r="I590" t="s">
        <v>1211</v>
      </c>
      <c r="J590">
        <v>-1032.08</v>
      </c>
      <c r="K590" t="s">
        <v>21</v>
      </c>
      <c r="L590" s="3">
        <f>Data[[#This Row],[Fees]]/Data[[#This Row],[Converted Amount]]</f>
        <v>0</v>
      </c>
      <c r="M590" s="11">
        <v>-1032.08</v>
      </c>
      <c r="N590" s="11">
        <v>0</v>
      </c>
      <c r="O590" s="11">
        <v>-1032.08</v>
      </c>
      <c r="P590" t="s">
        <v>21</v>
      </c>
    </row>
    <row r="591" spans="3:20" x14ac:dyDescent="0.45">
      <c r="C59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45922</v>
      </c>
      <c r="D591" t="s">
        <v>1137</v>
      </c>
      <c r="E591" t="s">
        <v>1877</v>
      </c>
      <c r="F591" t="s">
        <v>48</v>
      </c>
      <c r="G591" t="s">
        <v>1215</v>
      </c>
      <c r="H591" s="1">
        <v>45922</v>
      </c>
      <c r="I591" t="s">
        <v>1211</v>
      </c>
      <c r="J591">
        <v>-804</v>
      </c>
      <c r="K591" t="s">
        <v>21</v>
      </c>
      <c r="L591" s="3">
        <f>Data[[#This Row],[Fees]]/Data[[#This Row],[Converted Amount]]</f>
        <v>0</v>
      </c>
      <c r="M591" s="11">
        <v>-804</v>
      </c>
      <c r="N591" s="11">
        <v>0</v>
      </c>
      <c r="O591" s="11">
        <v>-804</v>
      </c>
      <c r="P591" t="s">
        <v>21</v>
      </c>
    </row>
    <row r="592" spans="3:20" x14ac:dyDescent="0.45">
      <c r="C59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45922</v>
      </c>
      <c r="D592" t="s">
        <v>1137</v>
      </c>
      <c r="E592" t="s">
        <v>1877</v>
      </c>
      <c r="F592" t="s">
        <v>48</v>
      </c>
      <c r="G592" t="s">
        <v>1216</v>
      </c>
      <c r="H592" s="1">
        <v>45922</v>
      </c>
      <c r="I592" t="s">
        <v>1211</v>
      </c>
      <c r="J592">
        <v>-320.25</v>
      </c>
      <c r="K592" t="s">
        <v>21</v>
      </c>
      <c r="L592" s="3">
        <f>Data[[#This Row],[Fees]]/Data[[#This Row],[Converted Amount]]</f>
        <v>0</v>
      </c>
      <c r="M592" s="11">
        <v>-320.25</v>
      </c>
      <c r="N592" s="11">
        <v>0</v>
      </c>
      <c r="O592" s="11">
        <v>-320.25</v>
      </c>
      <c r="P592" t="s">
        <v>21</v>
      </c>
      <c r="R592">
        <v>79835</v>
      </c>
    </row>
    <row r="593" spans="3:20" x14ac:dyDescent="0.45">
      <c r="C59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45922</v>
      </c>
      <c r="D593" t="s">
        <v>1137</v>
      </c>
      <c r="E593" t="s">
        <v>1877</v>
      </c>
      <c r="F593" t="s">
        <v>48</v>
      </c>
      <c r="G593" t="s">
        <v>1217</v>
      </c>
      <c r="H593" s="1">
        <v>45922</v>
      </c>
      <c r="I593" t="s">
        <v>1211</v>
      </c>
      <c r="J593">
        <v>-203.93</v>
      </c>
      <c r="K593" t="s">
        <v>21</v>
      </c>
      <c r="L593" s="3">
        <f>Data[[#This Row],[Fees]]/Data[[#This Row],[Converted Amount]]</f>
        <v>0</v>
      </c>
      <c r="M593" s="11">
        <v>-203.93</v>
      </c>
      <c r="N593" s="11">
        <v>0</v>
      </c>
      <c r="O593" s="11">
        <v>-203.93</v>
      </c>
      <c r="P593" t="s">
        <v>21</v>
      </c>
      <c r="R593">
        <v>618.78</v>
      </c>
    </row>
    <row r="594" spans="3:20" x14ac:dyDescent="0.45">
      <c r="C59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45922</v>
      </c>
      <c r="D594" t="s">
        <v>1137</v>
      </c>
      <c r="E594" t="s">
        <v>1877</v>
      </c>
      <c r="F594" t="s">
        <v>48</v>
      </c>
      <c r="G594" t="s">
        <v>1218</v>
      </c>
      <c r="H594" s="1">
        <v>45922</v>
      </c>
      <c r="I594" t="s">
        <v>1211</v>
      </c>
      <c r="J594">
        <v>-151.25</v>
      </c>
      <c r="K594" t="s">
        <v>21</v>
      </c>
      <c r="L594" s="3">
        <f>Data[[#This Row],[Fees]]/Data[[#This Row],[Converted Amount]]</f>
        <v>0</v>
      </c>
      <c r="M594" s="11">
        <v>-151.25</v>
      </c>
      <c r="N594" s="11">
        <v>0</v>
      </c>
      <c r="O594" s="11">
        <v>-151.25</v>
      </c>
      <c r="P594" t="s">
        <v>21</v>
      </c>
      <c r="R594">
        <v>7.750735892778856E-3</v>
      </c>
    </row>
    <row r="595" spans="3:20" x14ac:dyDescent="0.45">
      <c r="C59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95" t="s">
        <v>1137</v>
      </c>
      <c r="E595" t="s">
        <v>1877</v>
      </c>
      <c r="F595" t="s">
        <v>19</v>
      </c>
      <c r="G595" t="s">
        <v>1170</v>
      </c>
      <c r="H595" s="1">
        <v>45923</v>
      </c>
      <c r="I595" t="s">
        <v>1171</v>
      </c>
      <c r="J595">
        <v>30000</v>
      </c>
      <c r="K595" t="s">
        <v>21</v>
      </c>
      <c r="L595" s="3">
        <f>Data[[#This Row],[Fees]]/Data[[#This Row],[Converted Amount]]</f>
        <v>4.4010000000000001E-2</v>
      </c>
      <c r="M595" s="11">
        <v>30000</v>
      </c>
      <c r="N595" s="11">
        <v>1320.3</v>
      </c>
      <c r="O595" s="11">
        <v>28679.7</v>
      </c>
      <c r="P595" t="s">
        <v>21</v>
      </c>
      <c r="Q595" t="s">
        <v>2581</v>
      </c>
      <c r="R595" t="s">
        <v>2582</v>
      </c>
      <c r="S595" t="s">
        <v>2583</v>
      </c>
      <c r="T595" t="s">
        <v>1921</v>
      </c>
    </row>
    <row r="596" spans="3:20" x14ac:dyDescent="0.45">
      <c r="C59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96" t="s">
        <v>1137</v>
      </c>
      <c r="E596" t="s">
        <v>1877</v>
      </c>
      <c r="F596" t="s">
        <v>19</v>
      </c>
      <c r="G596" t="s">
        <v>246</v>
      </c>
      <c r="H596" s="1">
        <v>45923</v>
      </c>
      <c r="I596" t="s">
        <v>247</v>
      </c>
      <c r="J596">
        <v>670</v>
      </c>
      <c r="K596" t="s">
        <v>21</v>
      </c>
      <c r="L596" s="3">
        <f>Data[[#This Row],[Fees]]/Data[[#This Row],[Converted Amount]]</f>
        <v>2.9447761194029851E-2</v>
      </c>
      <c r="M596" s="11">
        <v>670</v>
      </c>
      <c r="N596" s="11">
        <v>19.73</v>
      </c>
      <c r="O596" s="11">
        <v>650.27</v>
      </c>
      <c r="P596" t="s">
        <v>21</v>
      </c>
      <c r="Q596" t="s">
        <v>2198</v>
      </c>
      <c r="R596" t="s">
        <v>2199</v>
      </c>
      <c r="S596" t="s">
        <v>2200</v>
      </c>
      <c r="T596" t="s">
        <v>2201</v>
      </c>
    </row>
    <row r="597" spans="3:20" x14ac:dyDescent="0.45">
      <c r="C59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97" t="s">
        <v>1137</v>
      </c>
      <c r="E597" t="s">
        <v>1877</v>
      </c>
      <c r="F597" t="s">
        <v>19</v>
      </c>
      <c r="G597" t="s">
        <v>1172</v>
      </c>
      <c r="H597" s="1">
        <v>45923</v>
      </c>
      <c r="I597" t="s">
        <v>1173</v>
      </c>
      <c r="J597">
        <v>540</v>
      </c>
      <c r="K597" t="s">
        <v>21</v>
      </c>
      <c r="L597" s="3">
        <f>Data[[#This Row],[Fees]]/Data[[#This Row],[Converted Amount]]</f>
        <v>2.9555555555555557E-2</v>
      </c>
      <c r="M597" s="11">
        <v>540</v>
      </c>
      <c r="N597" s="11">
        <v>15.96</v>
      </c>
      <c r="O597" s="11">
        <v>524.04</v>
      </c>
      <c r="P597" t="s">
        <v>21</v>
      </c>
      <c r="Q597" t="s">
        <v>2448</v>
      </c>
      <c r="R597" t="s">
        <v>2449</v>
      </c>
      <c r="S597" t="s">
        <v>2378</v>
      </c>
      <c r="T597" t="s">
        <v>2450</v>
      </c>
    </row>
    <row r="598" spans="3:20" x14ac:dyDescent="0.45">
      <c r="C59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98" t="s">
        <v>1137</v>
      </c>
      <c r="E598" t="s">
        <v>1877</v>
      </c>
      <c r="F598" t="s">
        <v>19</v>
      </c>
      <c r="G598" t="s">
        <v>1174</v>
      </c>
      <c r="H598" s="1">
        <v>45923</v>
      </c>
      <c r="I598" t="s">
        <v>1175</v>
      </c>
      <c r="J598">
        <v>28000</v>
      </c>
      <c r="K598" t="s">
        <v>21</v>
      </c>
      <c r="L598" s="3">
        <f>Data[[#This Row],[Fees]]/Data[[#This Row],[Converted Amount]]</f>
        <v>3.4010714285714283E-2</v>
      </c>
      <c r="M598" s="11">
        <v>28000</v>
      </c>
      <c r="N598" s="11">
        <v>952.3</v>
      </c>
      <c r="O598" s="11">
        <v>27047.7</v>
      </c>
      <c r="P598" t="s">
        <v>21</v>
      </c>
      <c r="Q598" t="s">
        <v>2584</v>
      </c>
      <c r="R598" t="s">
        <v>2585</v>
      </c>
      <c r="S598" t="s">
        <v>2586</v>
      </c>
      <c r="T598" t="s">
        <v>2587</v>
      </c>
    </row>
    <row r="599" spans="3:20" x14ac:dyDescent="0.45">
      <c r="C59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599" t="s">
        <v>1137</v>
      </c>
      <c r="E599" t="s">
        <v>1877</v>
      </c>
      <c r="F599" t="s">
        <v>19</v>
      </c>
      <c r="G599" t="s">
        <v>1176</v>
      </c>
      <c r="H599" s="1">
        <v>45923</v>
      </c>
      <c r="I599" t="s">
        <v>1177</v>
      </c>
      <c r="J599">
        <v>1300</v>
      </c>
      <c r="K599" t="s">
        <v>21</v>
      </c>
      <c r="L599" s="3">
        <f>Data[[#This Row],[Fees]]/Data[[#This Row],[Converted Amount]]</f>
        <v>4.4230769230769233E-2</v>
      </c>
      <c r="M599" s="11">
        <v>1300</v>
      </c>
      <c r="N599" s="11">
        <v>57.5</v>
      </c>
      <c r="O599" s="11">
        <v>1242.5</v>
      </c>
      <c r="P599" t="s">
        <v>21</v>
      </c>
      <c r="Q599" t="s">
        <v>2563</v>
      </c>
      <c r="R599" t="s">
        <v>2564</v>
      </c>
      <c r="S599" t="s">
        <v>2565</v>
      </c>
      <c r="T599" t="s">
        <v>2566</v>
      </c>
    </row>
    <row r="600" spans="3:20" x14ac:dyDescent="0.45">
      <c r="C60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00" t="s">
        <v>1137</v>
      </c>
      <c r="E600" t="s">
        <v>1877</v>
      </c>
      <c r="F600" t="s">
        <v>19</v>
      </c>
      <c r="G600" t="s">
        <v>1178</v>
      </c>
      <c r="H600" s="1">
        <v>45923</v>
      </c>
      <c r="I600" t="s">
        <v>1179</v>
      </c>
      <c r="J600">
        <v>19325</v>
      </c>
      <c r="K600" t="s">
        <v>21</v>
      </c>
      <c r="L600" s="3">
        <f>Data[[#This Row],[Fees]]/Data[[#This Row],[Converted Amount]]</f>
        <v>2.9015782664941786E-2</v>
      </c>
      <c r="M600" s="11">
        <v>19325</v>
      </c>
      <c r="N600" s="11">
        <v>560.73</v>
      </c>
      <c r="O600" s="11">
        <v>18764.27</v>
      </c>
      <c r="P600" t="s">
        <v>21</v>
      </c>
      <c r="Q600" t="s">
        <v>2559</v>
      </c>
      <c r="R600" t="s">
        <v>2560</v>
      </c>
      <c r="S600" t="s">
        <v>2561</v>
      </c>
      <c r="T600" t="s">
        <v>2562</v>
      </c>
    </row>
    <row r="601" spans="3:20" x14ac:dyDescent="0.45">
      <c r="C60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45922</v>
      </c>
      <c r="D601" t="s">
        <v>1137</v>
      </c>
      <c r="E601" t="s">
        <v>1877</v>
      </c>
      <c r="F601" t="s">
        <v>48</v>
      </c>
      <c r="G601" t="s">
        <v>1219</v>
      </c>
      <c r="H601" s="1">
        <v>45923</v>
      </c>
      <c r="I601" t="s">
        <v>1211</v>
      </c>
      <c r="J601">
        <v>-5.3</v>
      </c>
      <c r="K601" t="s">
        <v>21</v>
      </c>
      <c r="L601" s="3">
        <f>Data[[#This Row],[Fees]]/Data[[#This Row],[Converted Amount]]</f>
        <v>0</v>
      </c>
      <c r="M601" s="11">
        <v>-5.3</v>
      </c>
      <c r="N601" s="11">
        <v>0</v>
      </c>
      <c r="O601" s="11">
        <v>-5.3</v>
      </c>
      <c r="P601" t="s">
        <v>21</v>
      </c>
    </row>
    <row r="602" spans="3:20" x14ac:dyDescent="0.45">
      <c r="C60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45922</v>
      </c>
      <c r="D602" t="s">
        <v>1137</v>
      </c>
      <c r="E602" t="s">
        <v>1877</v>
      </c>
      <c r="F602" t="s">
        <v>48</v>
      </c>
      <c r="G602" t="s">
        <v>1220</v>
      </c>
      <c r="H602" s="1">
        <v>45923</v>
      </c>
      <c r="I602" t="s">
        <v>1211</v>
      </c>
      <c r="J602">
        <v>-214.3</v>
      </c>
      <c r="K602" t="s">
        <v>21</v>
      </c>
      <c r="L602" s="3">
        <f>Data[[#This Row],[Fees]]/Data[[#This Row],[Converted Amount]]</f>
        <v>0</v>
      </c>
      <c r="M602" s="11">
        <v>-214.3</v>
      </c>
      <c r="N602" s="11">
        <v>0</v>
      </c>
      <c r="O602" s="11">
        <v>-214.3</v>
      </c>
      <c r="P602" t="s">
        <v>21</v>
      </c>
    </row>
    <row r="603" spans="3:20" x14ac:dyDescent="0.45">
      <c r="C60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45923</v>
      </c>
      <c r="D603" t="s">
        <v>1137</v>
      </c>
      <c r="E603" t="s">
        <v>1877</v>
      </c>
      <c r="F603" t="s">
        <v>48</v>
      </c>
      <c r="G603" t="s">
        <v>1221</v>
      </c>
      <c r="H603" s="1">
        <v>45923</v>
      </c>
      <c r="I603" t="s">
        <v>1222</v>
      </c>
      <c r="J603">
        <v>-150</v>
      </c>
      <c r="K603" t="s">
        <v>21</v>
      </c>
      <c r="L603" s="3">
        <f>Data[[#This Row],[Fees]]/Data[[#This Row],[Converted Amount]]</f>
        <v>0</v>
      </c>
      <c r="M603" s="11">
        <v>-150</v>
      </c>
      <c r="N603" s="11">
        <v>0</v>
      </c>
      <c r="O603" s="11">
        <v>-150</v>
      </c>
      <c r="P603" t="s">
        <v>21</v>
      </c>
    </row>
    <row r="604" spans="3:20" x14ac:dyDescent="0.45">
      <c r="C60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45923</v>
      </c>
      <c r="D604" t="s">
        <v>1137</v>
      </c>
      <c r="E604" t="s">
        <v>1877</v>
      </c>
      <c r="F604" t="s">
        <v>48</v>
      </c>
      <c r="G604" t="s">
        <v>1223</v>
      </c>
      <c r="H604" s="1">
        <v>45923</v>
      </c>
      <c r="I604" t="s">
        <v>1224</v>
      </c>
      <c r="J604">
        <v>-3.35</v>
      </c>
      <c r="K604" t="s">
        <v>21</v>
      </c>
      <c r="L604" s="3">
        <f>Data[[#This Row],[Fees]]/Data[[#This Row],[Converted Amount]]</f>
        <v>0</v>
      </c>
      <c r="M604" s="11">
        <v>-3.35</v>
      </c>
      <c r="N604" s="11">
        <v>0</v>
      </c>
      <c r="O604" s="11">
        <v>-3.35</v>
      </c>
      <c r="P604" t="s">
        <v>21</v>
      </c>
    </row>
    <row r="605" spans="3:20" x14ac:dyDescent="0.45">
      <c r="C60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45923</v>
      </c>
      <c r="D605" t="s">
        <v>1137</v>
      </c>
      <c r="E605" t="s">
        <v>1877</v>
      </c>
      <c r="F605" t="s">
        <v>48</v>
      </c>
      <c r="G605" t="s">
        <v>1225</v>
      </c>
      <c r="H605" s="1">
        <v>45923</v>
      </c>
      <c r="I605" t="s">
        <v>1224</v>
      </c>
      <c r="J605">
        <v>-142.69999999999999</v>
      </c>
      <c r="K605" t="s">
        <v>21</v>
      </c>
      <c r="L605" s="3">
        <f>Data[[#This Row],[Fees]]/Data[[#This Row],[Converted Amount]]</f>
        <v>0</v>
      </c>
      <c r="M605" s="11">
        <v>-142.69999999999999</v>
      </c>
      <c r="N605" s="11">
        <v>0</v>
      </c>
      <c r="O605" s="11">
        <v>-142.69999999999999</v>
      </c>
      <c r="P605" t="s">
        <v>21</v>
      </c>
    </row>
    <row r="606" spans="3:20" x14ac:dyDescent="0.45">
      <c r="C60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45923</v>
      </c>
      <c r="D606" t="s">
        <v>1137</v>
      </c>
      <c r="E606" t="s">
        <v>1877</v>
      </c>
      <c r="F606" t="s">
        <v>48</v>
      </c>
      <c r="G606" t="s">
        <v>1226</v>
      </c>
      <c r="H606" s="1">
        <v>45923</v>
      </c>
      <c r="I606" t="s">
        <v>1224</v>
      </c>
      <c r="J606">
        <v>-103.13</v>
      </c>
      <c r="K606" t="s">
        <v>21</v>
      </c>
      <c r="L606" s="3">
        <f>Data[[#This Row],[Fees]]/Data[[#This Row],[Converted Amount]]</f>
        <v>0</v>
      </c>
      <c r="M606" s="11">
        <v>-103.13</v>
      </c>
      <c r="N606" s="11">
        <v>0</v>
      </c>
      <c r="O606" s="11">
        <v>-103.13</v>
      </c>
      <c r="P606" t="s">
        <v>21</v>
      </c>
    </row>
    <row r="607" spans="3:20" x14ac:dyDescent="0.45">
      <c r="C60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07" t="s">
        <v>1137</v>
      </c>
      <c r="E607" t="s">
        <v>1877</v>
      </c>
      <c r="F607" t="s">
        <v>19</v>
      </c>
      <c r="G607" t="s">
        <v>1180</v>
      </c>
      <c r="H607" s="1">
        <v>45924</v>
      </c>
      <c r="I607" t="s">
        <v>1181</v>
      </c>
      <c r="J607">
        <v>19330</v>
      </c>
      <c r="K607" t="s">
        <v>21</v>
      </c>
      <c r="L607" s="3">
        <f>Data[[#This Row],[Fees]]/Data[[#This Row],[Converted Amount]]</f>
        <v>2.9015519917227107E-2</v>
      </c>
      <c r="M607" s="11">
        <v>19330</v>
      </c>
      <c r="N607" s="11">
        <v>560.87</v>
      </c>
      <c r="O607" s="11">
        <v>18769.13</v>
      </c>
      <c r="P607" t="s">
        <v>21</v>
      </c>
      <c r="Q607" t="s">
        <v>2559</v>
      </c>
      <c r="R607" t="s">
        <v>2560</v>
      </c>
      <c r="S607" t="s">
        <v>2561</v>
      </c>
      <c r="T607" t="s">
        <v>2562</v>
      </c>
    </row>
    <row r="608" spans="3:20" x14ac:dyDescent="0.45">
      <c r="C60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08" t="s">
        <v>1137</v>
      </c>
      <c r="E608" t="s">
        <v>1877</v>
      </c>
      <c r="F608" t="s">
        <v>19</v>
      </c>
      <c r="G608" t="s">
        <v>1182</v>
      </c>
      <c r="H608" s="1">
        <v>45924</v>
      </c>
      <c r="I608" t="s">
        <v>1183</v>
      </c>
      <c r="J608">
        <v>148327.5</v>
      </c>
      <c r="K608" t="s">
        <v>21</v>
      </c>
      <c r="L608" s="3">
        <f>Data[[#This Row],[Fees]]/Data[[#This Row],[Converted Amount]]</f>
        <v>2.900203940604406E-2</v>
      </c>
      <c r="M608" s="11">
        <v>148327.5</v>
      </c>
      <c r="N608" s="11">
        <v>4301.8</v>
      </c>
      <c r="O608" s="11">
        <v>144025.70000000001</v>
      </c>
      <c r="P608" t="s">
        <v>21</v>
      </c>
      <c r="Q608" t="s">
        <v>2588</v>
      </c>
      <c r="R608" t="s">
        <v>2589</v>
      </c>
      <c r="S608" t="s">
        <v>2590</v>
      </c>
      <c r="T608" t="s">
        <v>2591</v>
      </c>
    </row>
    <row r="609" spans="3:20" x14ac:dyDescent="0.45">
      <c r="C60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09" t="s">
        <v>1137</v>
      </c>
      <c r="E609" t="s">
        <v>1877</v>
      </c>
      <c r="F609" t="s">
        <v>19</v>
      </c>
      <c r="G609" t="s">
        <v>1200</v>
      </c>
      <c r="H609" s="1">
        <v>45924</v>
      </c>
      <c r="I609" t="s">
        <v>1201</v>
      </c>
      <c r="J609">
        <v>175000</v>
      </c>
      <c r="K609" t="s">
        <v>21</v>
      </c>
      <c r="L609" s="3">
        <f>Data[[#This Row],[Fees]]/Data[[#This Row],[Converted Amount]]</f>
        <v>4.5714285714285716E-5</v>
      </c>
      <c r="M609" s="11">
        <v>175000</v>
      </c>
      <c r="N609" s="11">
        <v>8</v>
      </c>
      <c r="O609" s="11">
        <v>174992</v>
      </c>
      <c r="P609" t="s">
        <v>21</v>
      </c>
      <c r="Q609" t="s">
        <v>2592</v>
      </c>
      <c r="R609" t="s">
        <v>2593</v>
      </c>
      <c r="S609" t="s">
        <v>2594</v>
      </c>
      <c r="T609" t="s">
        <v>2595</v>
      </c>
    </row>
    <row r="610" spans="3:20" x14ac:dyDescent="0.45">
      <c r="C61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10" t="s">
        <v>1137</v>
      </c>
      <c r="E610" t="s">
        <v>1877</v>
      </c>
      <c r="F610" t="s">
        <v>19</v>
      </c>
      <c r="G610" t="s">
        <v>1202</v>
      </c>
      <c r="H610" s="1">
        <v>45924</v>
      </c>
      <c r="I610" t="s">
        <v>1203</v>
      </c>
      <c r="J610">
        <v>175000</v>
      </c>
      <c r="K610" t="s">
        <v>21</v>
      </c>
      <c r="L610" s="3">
        <f>Data[[#This Row],[Fees]]/Data[[#This Row],[Converted Amount]]</f>
        <v>4.5714285714285716E-5</v>
      </c>
      <c r="M610" s="11">
        <v>175000</v>
      </c>
      <c r="N610" s="11">
        <v>8</v>
      </c>
      <c r="O610" s="11">
        <v>174992</v>
      </c>
      <c r="P610" t="s">
        <v>21</v>
      </c>
      <c r="Q610" t="s">
        <v>2596</v>
      </c>
      <c r="R610" t="s">
        <v>2597</v>
      </c>
      <c r="S610" t="s">
        <v>2598</v>
      </c>
      <c r="T610" t="s">
        <v>2599</v>
      </c>
    </row>
    <row r="611" spans="3:20" x14ac:dyDescent="0.45">
      <c r="C61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11" t="s">
        <v>1137</v>
      </c>
      <c r="E611" t="s">
        <v>1877</v>
      </c>
      <c r="F611" t="s">
        <v>19</v>
      </c>
      <c r="G611" t="s">
        <v>1204</v>
      </c>
      <c r="H611" s="1">
        <v>45924</v>
      </c>
      <c r="I611" t="s">
        <v>1205</v>
      </c>
      <c r="J611">
        <v>161750</v>
      </c>
      <c r="K611" t="s">
        <v>21</v>
      </c>
      <c r="L611" s="3">
        <f>Data[[#This Row],[Fees]]/Data[[#This Row],[Converted Amount]]</f>
        <v>4.945904173106646E-5</v>
      </c>
      <c r="M611" s="11">
        <v>161750</v>
      </c>
      <c r="N611" s="11">
        <v>8</v>
      </c>
      <c r="O611" s="11">
        <v>161742</v>
      </c>
      <c r="P611" t="s">
        <v>21</v>
      </c>
      <c r="Q611" t="s">
        <v>2600</v>
      </c>
      <c r="R611" t="s">
        <v>2601</v>
      </c>
      <c r="S611" t="s">
        <v>2602</v>
      </c>
      <c r="T611" t="s">
        <v>2603</v>
      </c>
    </row>
    <row r="612" spans="3:20" x14ac:dyDescent="0.45">
      <c r="C61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45924</v>
      </c>
      <c r="D612" t="s">
        <v>1137</v>
      </c>
      <c r="E612" t="s">
        <v>1877</v>
      </c>
      <c r="F612" t="s">
        <v>48</v>
      </c>
      <c r="G612" t="s">
        <v>1227</v>
      </c>
      <c r="H612" s="1">
        <v>45924</v>
      </c>
      <c r="I612" t="s">
        <v>1228</v>
      </c>
      <c r="J612">
        <v>-96.65</v>
      </c>
      <c r="K612" t="s">
        <v>21</v>
      </c>
      <c r="L612" s="3">
        <f>Data[[#This Row],[Fees]]/Data[[#This Row],[Converted Amount]]</f>
        <v>0</v>
      </c>
      <c r="M612" s="11">
        <v>-96.65</v>
      </c>
      <c r="N612" s="11">
        <v>0</v>
      </c>
      <c r="O612" s="11">
        <v>-96.65</v>
      </c>
      <c r="P612" t="s">
        <v>21</v>
      </c>
    </row>
    <row r="613" spans="3:20" x14ac:dyDescent="0.45">
      <c r="C61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45924</v>
      </c>
      <c r="D613" t="s">
        <v>1137</v>
      </c>
      <c r="E613" t="s">
        <v>1877</v>
      </c>
      <c r="F613" t="s">
        <v>48</v>
      </c>
      <c r="G613" t="s">
        <v>1229</v>
      </c>
      <c r="H613" s="1">
        <v>45924</v>
      </c>
      <c r="I613" t="s">
        <v>1230</v>
      </c>
      <c r="J613">
        <v>-875</v>
      </c>
      <c r="K613" t="s">
        <v>21</v>
      </c>
      <c r="L613" s="3">
        <f>Data[[#This Row],[Fees]]/Data[[#This Row],[Converted Amount]]</f>
        <v>0</v>
      </c>
      <c r="M613" s="11">
        <v>-875</v>
      </c>
      <c r="N613" s="11">
        <v>0</v>
      </c>
      <c r="O613" s="11">
        <v>-875</v>
      </c>
      <c r="P613" t="s">
        <v>21</v>
      </c>
    </row>
    <row r="614" spans="3:20" x14ac:dyDescent="0.45">
      <c r="C61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14" t="s">
        <v>1137</v>
      </c>
      <c r="E614" t="s">
        <v>1877</v>
      </c>
      <c r="F614" t="s">
        <v>19</v>
      </c>
      <c r="G614" t="s">
        <v>1184</v>
      </c>
      <c r="H614" s="1">
        <v>45925</v>
      </c>
      <c r="I614" t="s">
        <v>1185</v>
      </c>
      <c r="J614">
        <v>90000</v>
      </c>
      <c r="K614" t="s">
        <v>21</v>
      </c>
      <c r="L614" s="3">
        <f>Data[[#This Row],[Fees]]/Data[[#This Row],[Converted Amount]]</f>
        <v>2.9003333333333336E-2</v>
      </c>
      <c r="M614" s="11">
        <v>90000</v>
      </c>
      <c r="N614" s="11">
        <v>2610.3000000000002</v>
      </c>
      <c r="O614" s="11">
        <v>87389.7</v>
      </c>
      <c r="P614" t="s">
        <v>21</v>
      </c>
      <c r="Q614" t="s">
        <v>2194</v>
      </c>
      <c r="R614" t="s">
        <v>2195</v>
      </c>
      <c r="S614" t="s">
        <v>2196</v>
      </c>
      <c r="T614" t="s">
        <v>2197</v>
      </c>
    </row>
    <row r="615" spans="3:20" x14ac:dyDescent="0.45">
      <c r="C61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15" t="s">
        <v>1137</v>
      </c>
      <c r="E615" t="s">
        <v>1877</v>
      </c>
      <c r="F615" t="s">
        <v>19</v>
      </c>
      <c r="G615" t="s">
        <v>1186</v>
      </c>
      <c r="H615" s="1">
        <v>45925</v>
      </c>
      <c r="I615" t="s">
        <v>1187</v>
      </c>
      <c r="J615">
        <v>50000</v>
      </c>
      <c r="K615" t="s">
        <v>21</v>
      </c>
      <c r="L615" s="3">
        <f>Data[[#This Row],[Fees]]/Data[[#This Row],[Converted Amount]]</f>
        <v>2.9006000000000001E-2</v>
      </c>
      <c r="M615" s="11">
        <v>50000</v>
      </c>
      <c r="N615" s="11">
        <v>1450.3</v>
      </c>
      <c r="O615" s="11">
        <v>48549.7</v>
      </c>
      <c r="P615" t="s">
        <v>21</v>
      </c>
      <c r="Q615" t="s">
        <v>2194</v>
      </c>
      <c r="R615" t="s">
        <v>2195</v>
      </c>
      <c r="S615" t="s">
        <v>2196</v>
      </c>
      <c r="T615" t="s">
        <v>2197</v>
      </c>
    </row>
    <row r="616" spans="3:20" x14ac:dyDescent="0.45">
      <c r="C61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45924</v>
      </c>
      <c r="D616" t="s">
        <v>1137</v>
      </c>
      <c r="E616" t="s">
        <v>1877</v>
      </c>
      <c r="F616" t="s">
        <v>48</v>
      </c>
      <c r="G616" t="s">
        <v>1231</v>
      </c>
      <c r="H616" s="1">
        <v>45925</v>
      </c>
      <c r="I616" t="s">
        <v>1230</v>
      </c>
      <c r="J616">
        <v>-741.64</v>
      </c>
      <c r="K616" t="s">
        <v>21</v>
      </c>
      <c r="L616" s="3">
        <f>Data[[#This Row],[Fees]]/Data[[#This Row],[Converted Amount]]</f>
        <v>0</v>
      </c>
      <c r="M616" s="11">
        <v>-741.64</v>
      </c>
      <c r="N616" s="11">
        <v>0</v>
      </c>
      <c r="O616" s="11">
        <v>-741.64</v>
      </c>
      <c r="P616" t="s">
        <v>21</v>
      </c>
    </row>
    <row r="617" spans="3:20" x14ac:dyDescent="0.45">
      <c r="C61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45924</v>
      </c>
      <c r="D617" t="s">
        <v>1137</v>
      </c>
      <c r="E617" t="s">
        <v>1877</v>
      </c>
      <c r="F617" t="s">
        <v>48</v>
      </c>
      <c r="G617" t="s">
        <v>1232</v>
      </c>
      <c r="H617" s="1">
        <v>45925</v>
      </c>
      <c r="I617" t="s">
        <v>1230</v>
      </c>
      <c r="J617">
        <v>-875</v>
      </c>
      <c r="K617" t="s">
        <v>21</v>
      </c>
      <c r="L617" s="3">
        <f>Data[[#This Row],[Fees]]/Data[[#This Row],[Converted Amount]]</f>
        <v>0</v>
      </c>
      <c r="M617" s="11">
        <v>-875</v>
      </c>
      <c r="N617" s="11">
        <v>0</v>
      </c>
      <c r="O617" s="11">
        <v>-875</v>
      </c>
      <c r="P617" t="s">
        <v>21</v>
      </c>
    </row>
    <row r="618" spans="3:20" x14ac:dyDescent="0.45">
      <c r="C61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45924</v>
      </c>
      <c r="D618" t="s">
        <v>1137</v>
      </c>
      <c r="E618" t="s">
        <v>1877</v>
      </c>
      <c r="F618" t="s">
        <v>48</v>
      </c>
      <c r="G618" t="s">
        <v>1233</v>
      </c>
      <c r="H618" s="1">
        <v>45925</v>
      </c>
      <c r="I618" t="s">
        <v>1230</v>
      </c>
      <c r="J618">
        <v>-808.75</v>
      </c>
      <c r="K618" t="s">
        <v>21</v>
      </c>
      <c r="L618" s="3">
        <f>Data[[#This Row],[Fees]]/Data[[#This Row],[Converted Amount]]</f>
        <v>0</v>
      </c>
      <c r="M618" s="11">
        <v>-808.75</v>
      </c>
      <c r="N618" s="11">
        <v>0</v>
      </c>
      <c r="O618" s="11">
        <v>-808.75</v>
      </c>
      <c r="P618" t="s">
        <v>21</v>
      </c>
    </row>
    <row r="619" spans="3:20" x14ac:dyDescent="0.45">
      <c r="C61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19" t="s">
        <v>1137</v>
      </c>
      <c r="E619" t="s">
        <v>1877</v>
      </c>
      <c r="F619" t="s">
        <v>19</v>
      </c>
      <c r="G619" t="s">
        <v>1188</v>
      </c>
      <c r="H619" s="1">
        <v>45926</v>
      </c>
      <c r="I619" t="s">
        <v>1189</v>
      </c>
      <c r="J619">
        <v>4095</v>
      </c>
      <c r="K619" t="s">
        <v>21</v>
      </c>
      <c r="L619" s="3">
        <f>Data[[#This Row],[Fees]]/Data[[#This Row],[Converted Amount]]</f>
        <v>2.9074481074481073E-2</v>
      </c>
      <c r="M619" s="11">
        <v>4095</v>
      </c>
      <c r="N619" s="11">
        <v>119.06</v>
      </c>
      <c r="O619" s="11">
        <v>3975.94</v>
      </c>
      <c r="P619" t="s">
        <v>21</v>
      </c>
      <c r="Q619" t="s">
        <v>2333</v>
      </c>
      <c r="R619" t="s">
        <v>2334</v>
      </c>
      <c r="S619" t="s">
        <v>2335</v>
      </c>
      <c r="T619" t="s">
        <v>2336</v>
      </c>
    </row>
    <row r="620" spans="3:20" x14ac:dyDescent="0.45">
      <c r="C62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20" t="s">
        <v>1137</v>
      </c>
      <c r="E620" t="s">
        <v>1877</v>
      </c>
      <c r="F620" t="s">
        <v>19</v>
      </c>
      <c r="G620" t="s">
        <v>1190</v>
      </c>
      <c r="H620" s="1">
        <v>45926</v>
      </c>
      <c r="I620" t="s">
        <v>1191</v>
      </c>
      <c r="J620">
        <v>145</v>
      </c>
      <c r="K620" t="s">
        <v>21</v>
      </c>
      <c r="L620" s="3">
        <f>Data[[#This Row],[Fees]]/Data[[#This Row],[Converted Amount]]</f>
        <v>3.1103448275862068E-2</v>
      </c>
      <c r="M620" s="11">
        <v>145</v>
      </c>
      <c r="N620" s="11">
        <v>4.51</v>
      </c>
      <c r="O620" s="11">
        <v>140.49</v>
      </c>
      <c r="P620" t="s">
        <v>21</v>
      </c>
      <c r="Q620" t="s">
        <v>2272</v>
      </c>
      <c r="R620" t="s">
        <v>2273</v>
      </c>
      <c r="S620" t="s">
        <v>2274</v>
      </c>
      <c r="T620" t="s">
        <v>2275</v>
      </c>
    </row>
    <row r="621" spans="3:20" x14ac:dyDescent="0.45">
      <c r="C62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21" t="s">
        <v>1137</v>
      </c>
      <c r="E621" t="s">
        <v>1877</v>
      </c>
      <c r="F621" t="s">
        <v>19</v>
      </c>
      <c r="G621" t="s">
        <v>1192</v>
      </c>
      <c r="H621" s="1">
        <v>45926</v>
      </c>
      <c r="I621" t="s">
        <v>1193</v>
      </c>
      <c r="J621">
        <v>90000</v>
      </c>
      <c r="K621" t="s">
        <v>21</v>
      </c>
      <c r="L621" s="3">
        <f>Data[[#This Row],[Fees]]/Data[[#This Row],[Converted Amount]]</f>
        <v>2.9003333333333336E-2</v>
      </c>
      <c r="M621" s="11">
        <v>90000</v>
      </c>
      <c r="N621" s="11">
        <v>2610.3000000000002</v>
      </c>
      <c r="O621" s="11">
        <v>87389.7</v>
      </c>
      <c r="P621" t="s">
        <v>21</v>
      </c>
      <c r="Q621" t="s">
        <v>2194</v>
      </c>
      <c r="R621" t="s">
        <v>2195</v>
      </c>
      <c r="S621" t="s">
        <v>2196</v>
      </c>
      <c r="T621" t="s">
        <v>2197</v>
      </c>
    </row>
    <row r="622" spans="3:20" x14ac:dyDescent="0.45">
      <c r="C62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22" t="s">
        <v>1137</v>
      </c>
      <c r="E622" t="s">
        <v>1877</v>
      </c>
      <c r="F622" t="s">
        <v>19</v>
      </c>
      <c r="G622" t="s">
        <v>1194</v>
      </c>
      <c r="H622" s="1">
        <v>45926</v>
      </c>
      <c r="I622" t="s">
        <v>1195</v>
      </c>
      <c r="J622">
        <v>53220</v>
      </c>
      <c r="K622" t="s">
        <v>21</v>
      </c>
      <c r="L622" s="3">
        <f>Data[[#This Row],[Fees]]/Data[[#This Row],[Converted Amount]]</f>
        <v>3.400563697857948E-2</v>
      </c>
      <c r="M622" s="11">
        <v>53220</v>
      </c>
      <c r="N622" s="11">
        <v>1809.78</v>
      </c>
      <c r="O622" s="11">
        <v>51410.22</v>
      </c>
      <c r="P622" t="s">
        <v>21</v>
      </c>
      <c r="Q622" t="s">
        <v>2194</v>
      </c>
      <c r="R622" t="s">
        <v>2195</v>
      </c>
      <c r="S622" t="s">
        <v>2196</v>
      </c>
      <c r="T622" t="s">
        <v>2197</v>
      </c>
    </row>
    <row r="623" spans="3:20" x14ac:dyDescent="0.45">
      <c r="C62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23" t="s">
        <v>1137</v>
      </c>
      <c r="E623" t="s">
        <v>1877</v>
      </c>
      <c r="F623" t="s">
        <v>19</v>
      </c>
      <c r="G623" t="s">
        <v>1206</v>
      </c>
      <c r="H623" s="1">
        <v>45926</v>
      </c>
      <c r="I623" t="s">
        <v>1207</v>
      </c>
      <c r="J623">
        <v>231475</v>
      </c>
      <c r="K623" t="s">
        <v>21</v>
      </c>
      <c r="L623" s="3">
        <f>Data[[#This Row],[Fees]]/Data[[#This Row],[Converted Amount]]</f>
        <v>0</v>
      </c>
      <c r="M623" s="11">
        <v>231475</v>
      </c>
      <c r="N623" s="11">
        <v>0</v>
      </c>
      <c r="O623" s="11">
        <v>231475</v>
      </c>
      <c r="P623" t="s">
        <v>21</v>
      </c>
      <c r="Q623" t="s">
        <v>2604</v>
      </c>
      <c r="R623" t="s">
        <v>2605</v>
      </c>
      <c r="S623" t="s">
        <v>2606</v>
      </c>
      <c r="T623" t="s">
        <v>2607</v>
      </c>
    </row>
    <row r="624" spans="3:20" x14ac:dyDescent="0.45">
      <c r="C62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45925</v>
      </c>
      <c r="D624" t="s">
        <v>1137</v>
      </c>
      <c r="E624" t="s">
        <v>1877</v>
      </c>
      <c r="F624" t="s">
        <v>48</v>
      </c>
      <c r="G624" t="s">
        <v>1234</v>
      </c>
      <c r="H624" s="1">
        <v>45926</v>
      </c>
      <c r="I624" t="s">
        <v>1235</v>
      </c>
      <c r="J624">
        <v>-700</v>
      </c>
      <c r="K624" t="s">
        <v>21</v>
      </c>
      <c r="L624" s="3">
        <f>Data[[#This Row],[Fees]]/Data[[#This Row],[Converted Amount]]</f>
        <v>0</v>
      </c>
      <c r="M624" s="11">
        <v>-700</v>
      </c>
      <c r="N624" s="11">
        <v>0</v>
      </c>
      <c r="O624" s="11">
        <v>-700</v>
      </c>
      <c r="P624" t="s">
        <v>21</v>
      </c>
    </row>
    <row r="625" spans="3:20" x14ac:dyDescent="0.45">
      <c r="C62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45926</v>
      </c>
      <c r="D625" t="s">
        <v>1137</v>
      </c>
      <c r="E625" t="s">
        <v>1877</v>
      </c>
      <c r="F625" t="s">
        <v>48</v>
      </c>
      <c r="G625" t="s">
        <v>1236</v>
      </c>
      <c r="H625" s="1">
        <v>45926</v>
      </c>
      <c r="I625" t="s">
        <v>1237</v>
      </c>
      <c r="J625">
        <v>-1157.3800000000001</v>
      </c>
      <c r="K625" t="s">
        <v>21</v>
      </c>
      <c r="L625" s="3">
        <f>Data[[#This Row],[Fees]]/Data[[#This Row],[Converted Amount]]</f>
        <v>0</v>
      </c>
      <c r="M625" s="11">
        <v>-1157.3800000000001</v>
      </c>
      <c r="N625" s="11">
        <v>0</v>
      </c>
      <c r="O625" s="11">
        <v>-1157.3800000000001</v>
      </c>
      <c r="P625" t="s">
        <v>21</v>
      </c>
    </row>
    <row r="626" spans="3:20" x14ac:dyDescent="0.45">
      <c r="C62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45926</v>
      </c>
      <c r="D626" t="s">
        <v>1137</v>
      </c>
      <c r="E626" t="s">
        <v>1877</v>
      </c>
      <c r="F626" t="s">
        <v>48</v>
      </c>
      <c r="G626" t="s">
        <v>1238</v>
      </c>
      <c r="H626" s="1">
        <v>45926</v>
      </c>
      <c r="I626" t="s">
        <v>1239</v>
      </c>
      <c r="J626">
        <v>-21.2</v>
      </c>
      <c r="K626" t="s">
        <v>21</v>
      </c>
      <c r="L626" s="3">
        <f>Data[[#This Row],[Fees]]/Data[[#This Row],[Converted Amount]]</f>
        <v>0</v>
      </c>
      <c r="M626" s="11">
        <v>-21.2</v>
      </c>
      <c r="N626" s="11">
        <v>0</v>
      </c>
      <c r="O626" s="11">
        <v>-21.2</v>
      </c>
      <c r="P626" t="s">
        <v>21</v>
      </c>
    </row>
    <row r="627" spans="3:20" x14ac:dyDescent="0.45">
      <c r="C62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45926</v>
      </c>
      <c r="D627" t="s">
        <v>1137</v>
      </c>
      <c r="E627" t="s">
        <v>1877</v>
      </c>
      <c r="F627" t="s">
        <v>48</v>
      </c>
      <c r="G627" t="s">
        <v>1240</v>
      </c>
      <c r="H627" s="1">
        <v>45926</v>
      </c>
      <c r="I627" t="s">
        <v>1239</v>
      </c>
      <c r="J627">
        <v>-450</v>
      </c>
      <c r="K627" t="s">
        <v>21</v>
      </c>
      <c r="L627" s="3">
        <f>Data[[#This Row],[Fees]]/Data[[#This Row],[Converted Amount]]</f>
        <v>0</v>
      </c>
      <c r="M627" s="11">
        <v>-450</v>
      </c>
      <c r="N627" s="11">
        <v>0</v>
      </c>
      <c r="O627" s="11">
        <v>-450</v>
      </c>
      <c r="P627" t="s">
        <v>21</v>
      </c>
    </row>
    <row r="628" spans="3:20" x14ac:dyDescent="0.45">
      <c r="C62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28" t="s">
        <v>1136</v>
      </c>
      <c r="E628" t="s">
        <v>1876</v>
      </c>
      <c r="F628" t="s">
        <v>19</v>
      </c>
      <c r="G628" t="s">
        <v>198</v>
      </c>
      <c r="H628" s="1">
        <v>45927</v>
      </c>
      <c r="I628" t="s">
        <v>199</v>
      </c>
      <c r="J628">
        <v>40785</v>
      </c>
      <c r="K628" t="s">
        <v>21</v>
      </c>
      <c r="L628" s="3">
        <f>Data[[#This Row],[Fees]]/Data[[#This Row],[Converted Amount]]</f>
        <v>2.9007478239548853E-2</v>
      </c>
      <c r="M628" s="11">
        <v>40785</v>
      </c>
      <c r="N628" s="11">
        <v>1183.07</v>
      </c>
      <c r="O628" s="11">
        <v>39601.93</v>
      </c>
      <c r="P628" t="s">
        <v>21</v>
      </c>
      <c r="Q628" t="s">
        <v>2608</v>
      </c>
      <c r="R628" t="s">
        <v>2609</v>
      </c>
      <c r="S628" t="s">
        <v>2610</v>
      </c>
      <c r="T628" t="s">
        <v>2611</v>
      </c>
    </row>
    <row r="629" spans="3:20" x14ac:dyDescent="0.45">
      <c r="C62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29" t="s">
        <v>1136</v>
      </c>
      <c r="E629" t="s">
        <v>1876</v>
      </c>
      <c r="F629" t="s">
        <v>19</v>
      </c>
      <c r="G629" t="s">
        <v>200</v>
      </c>
      <c r="H629" s="1">
        <v>45927</v>
      </c>
      <c r="I629" t="s">
        <v>201</v>
      </c>
      <c r="J629">
        <v>20500</v>
      </c>
      <c r="K629" t="s">
        <v>21</v>
      </c>
      <c r="L629" s="3">
        <f>Data[[#This Row],[Fees]]/Data[[#This Row],[Converted Amount]]</f>
        <v>3.4014634146341462E-2</v>
      </c>
      <c r="M629" s="11">
        <v>20500</v>
      </c>
      <c r="N629" s="11">
        <v>697.3</v>
      </c>
      <c r="O629" s="11">
        <v>19802.7</v>
      </c>
      <c r="P629" t="s">
        <v>21</v>
      </c>
      <c r="Q629" t="s">
        <v>2612</v>
      </c>
      <c r="R629" t="s">
        <v>2613</v>
      </c>
      <c r="S629" t="s">
        <v>2614</v>
      </c>
      <c r="T629" t="s">
        <v>2615</v>
      </c>
    </row>
    <row r="630" spans="3:20" x14ac:dyDescent="0.45">
      <c r="C63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45926</v>
      </c>
      <c r="D630" t="s">
        <v>1137</v>
      </c>
      <c r="E630" t="s">
        <v>1877</v>
      </c>
      <c r="F630" t="s">
        <v>48</v>
      </c>
      <c r="G630" t="s">
        <v>1241</v>
      </c>
      <c r="H630" s="1">
        <v>45927</v>
      </c>
      <c r="I630" t="s">
        <v>1239</v>
      </c>
      <c r="J630">
        <v>-266.10000000000002</v>
      </c>
      <c r="K630" t="s">
        <v>21</v>
      </c>
      <c r="L630" s="3">
        <f>Data[[#This Row],[Fees]]/Data[[#This Row],[Converted Amount]]</f>
        <v>0</v>
      </c>
      <c r="M630" s="11">
        <v>-266.10000000000002</v>
      </c>
      <c r="N630" s="11">
        <v>0</v>
      </c>
      <c r="O630" s="11">
        <v>-266.10000000000002</v>
      </c>
      <c r="P630" t="s">
        <v>21</v>
      </c>
    </row>
    <row r="631" spans="3:20" x14ac:dyDescent="0.45">
      <c r="C63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45927</v>
      </c>
      <c r="D631" t="s">
        <v>1137</v>
      </c>
      <c r="E631" t="s">
        <v>1877</v>
      </c>
      <c r="F631" t="s">
        <v>48</v>
      </c>
      <c r="G631" t="s">
        <v>1242</v>
      </c>
      <c r="H631" s="1">
        <v>45927</v>
      </c>
      <c r="I631" t="s">
        <v>1243</v>
      </c>
      <c r="J631">
        <v>-203.93</v>
      </c>
      <c r="K631" t="s">
        <v>21</v>
      </c>
      <c r="L631" s="3">
        <f>Data[[#This Row],[Fees]]/Data[[#This Row],[Converted Amount]]</f>
        <v>0</v>
      </c>
      <c r="M631" s="11">
        <v>-203.93</v>
      </c>
      <c r="N631" s="11">
        <v>0</v>
      </c>
      <c r="O631" s="11">
        <v>-203.93</v>
      </c>
      <c r="P631" t="s">
        <v>21</v>
      </c>
    </row>
    <row r="632" spans="3:20" x14ac:dyDescent="0.45">
      <c r="C63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45927</v>
      </c>
      <c r="D632" t="s">
        <v>1137</v>
      </c>
      <c r="E632" t="s">
        <v>1877</v>
      </c>
      <c r="F632" t="s">
        <v>48</v>
      </c>
      <c r="G632" t="s">
        <v>1244</v>
      </c>
      <c r="H632" s="1">
        <v>45927</v>
      </c>
      <c r="I632" t="s">
        <v>1245</v>
      </c>
      <c r="J632">
        <v>-102.5</v>
      </c>
      <c r="K632" t="s">
        <v>21</v>
      </c>
      <c r="L632" s="3">
        <f>Data[[#This Row],[Fees]]/Data[[#This Row],[Converted Amount]]</f>
        <v>0</v>
      </c>
      <c r="M632" s="11">
        <v>-102.5</v>
      </c>
      <c r="N632" s="11">
        <v>0</v>
      </c>
      <c r="O632" s="11">
        <v>-102.5</v>
      </c>
      <c r="P632" t="s">
        <v>21</v>
      </c>
    </row>
    <row r="633" spans="3:20" x14ac:dyDescent="0.45">
      <c r="C63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33" t="s">
        <v>1136</v>
      </c>
      <c r="E633" t="s">
        <v>1876</v>
      </c>
      <c r="F633" t="s">
        <v>19</v>
      </c>
      <c r="G633" t="s">
        <v>202</v>
      </c>
      <c r="H633" s="1">
        <v>45928</v>
      </c>
      <c r="I633" t="s">
        <v>203</v>
      </c>
      <c r="J633">
        <v>26700</v>
      </c>
      <c r="K633" t="s">
        <v>21</v>
      </c>
      <c r="L633" s="3">
        <f>Data[[#This Row],[Fees]]/Data[[#This Row],[Converted Amount]]</f>
        <v>4.4011235955056176E-2</v>
      </c>
      <c r="M633" s="11">
        <v>26700</v>
      </c>
      <c r="N633" s="11">
        <v>1175.0999999999999</v>
      </c>
      <c r="O633" s="11">
        <v>25524.9</v>
      </c>
      <c r="P633" t="s">
        <v>21</v>
      </c>
      <c r="Q633" t="s">
        <v>2616</v>
      </c>
      <c r="R633" t="s">
        <v>2617</v>
      </c>
      <c r="S633" t="s">
        <v>2618</v>
      </c>
      <c r="T633" t="s">
        <v>2619</v>
      </c>
    </row>
    <row r="634" spans="3:20" x14ac:dyDescent="0.45">
      <c r="C63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45928</v>
      </c>
      <c r="D634" t="s">
        <v>1137</v>
      </c>
      <c r="E634" t="s">
        <v>1877</v>
      </c>
      <c r="F634" t="s">
        <v>48</v>
      </c>
      <c r="G634" t="s">
        <v>1246</v>
      </c>
      <c r="H634" s="1">
        <v>45928</v>
      </c>
      <c r="I634" t="s">
        <v>1247</v>
      </c>
      <c r="J634">
        <v>-133.5</v>
      </c>
      <c r="K634" t="s">
        <v>21</v>
      </c>
      <c r="L634" s="3">
        <f>Data[[#This Row],[Fees]]/Data[[#This Row],[Converted Amount]]</f>
        <v>0</v>
      </c>
      <c r="M634" s="11">
        <v>-133.5</v>
      </c>
      <c r="N634" s="11">
        <v>0</v>
      </c>
      <c r="O634" s="11">
        <v>-133.5</v>
      </c>
      <c r="P634" t="s">
        <v>21</v>
      </c>
    </row>
    <row r="635" spans="3:20" x14ac:dyDescent="0.45">
      <c r="C63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35" t="s">
        <v>1136</v>
      </c>
      <c r="E635" t="s">
        <v>1876</v>
      </c>
      <c r="F635" t="s">
        <v>19</v>
      </c>
      <c r="G635" t="s">
        <v>204</v>
      </c>
      <c r="H635" s="1">
        <v>45929</v>
      </c>
      <c r="I635" t="s">
        <v>205</v>
      </c>
      <c r="J635">
        <v>400</v>
      </c>
      <c r="K635" t="s">
        <v>21</v>
      </c>
      <c r="L635" s="3">
        <f>Data[[#This Row],[Fees]]/Data[[#This Row],[Converted Amount]]</f>
        <v>2.9750000000000002E-2</v>
      </c>
      <c r="M635" s="11">
        <v>400</v>
      </c>
      <c r="N635" s="11">
        <v>11.9</v>
      </c>
      <c r="O635" s="11">
        <v>388.1</v>
      </c>
      <c r="P635" t="s">
        <v>21</v>
      </c>
      <c r="Q635" t="s">
        <v>2554</v>
      </c>
      <c r="R635" t="s">
        <v>2555</v>
      </c>
      <c r="S635" t="s">
        <v>2556</v>
      </c>
      <c r="T635" t="s">
        <v>2557</v>
      </c>
    </row>
    <row r="636" spans="3:20" x14ac:dyDescent="0.45">
      <c r="C63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36" t="s">
        <v>1136</v>
      </c>
      <c r="E636" t="s">
        <v>1876</v>
      </c>
      <c r="F636" t="s">
        <v>19</v>
      </c>
      <c r="G636" t="s">
        <v>206</v>
      </c>
      <c r="H636" s="1">
        <v>45929</v>
      </c>
      <c r="I636" t="s">
        <v>207</v>
      </c>
      <c r="J636">
        <v>38540</v>
      </c>
      <c r="K636" t="s">
        <v>21</v>
      </c>
      <c r="L636" s="3">
        <f>Data[[#This Row],[Fees]]/Data[[#This Row],[Converted Amount]]</f>
        <v>3.4007784120394395E-2</v>
      </c>
      <c r="M636" s="11">
        <v>38540</v>
      </c>
      <c r="N636" s="11">
        <v>1310.6600000000001</v>
      </c>
      <c r="O636" s="11">
        <v>37229.339999999997</v>
      </c>
      <c r="P636" t="s">
        <v>21</v>
      </c>
      <c r="Q636" t="s">
        <v>2620</v>
      </c>
      <c r="R636" t="s">
        <v>2621</v>
      </c>
      <c r="S636" t="s">
        <v>2622</v>
      </c>
      <c r="T636" t="s">
        <v>1932</v>
      </c>
    </row>
    <row r="637" spans="3:20" x14ac:dyDescent="0.45">
      <c r="C63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37" t="s">
        <v>1136</v>
      </c>
      <c r="E637" t="s">
        <v>1876</v>
      </c>
      <c r="F637" t="s">
        <v>19</v>
      </c>
      <c r="G637" t="s">
        <v>208</v>
      </c>
      <c r="H637" s="1">
        <v>45929</v>
      </c>
      <c r="I637" t="s">
        <v>209</v>
      </c>
      <c r="J637">
        <v>170000</v>
      </c>
      <c r="K637" t="s">
        <v>21</v>
      </c>
      <c r="L637" s="3">
        <f>Data[[#This Row],[Fees]]/Data[[#This Row],[Converted Amount]]</f>
        <v>3.4001764705882356E-2</v>
      </c>
      <c r="M637" s="11">
        <v>170000</v>
      </c>
      <c r="N637" s="11">
        <v>5780.3</v>
      </c>
      <c r="O637" s="11">
        <v>164219.70000000001</v>
      </c>
      <c r="P637" t="s">
        <v>21</v>
      </c>
      <c r="Q637" t="s">
        <v>2623</v>
      </c>
      <c r="R637" t="s">
        <v>2624</v>
      </c>
      <c r="S637" t="s">
        <v>2625</v>
      </c>
      <c r="T637" t="s">
        <v>2626</v>
      </c>
    </row>
    <row r="638" spans="3:20" x14ac:dyDescent="0.45">
      <c r="C63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38" t="s">
        <v>1136</v>
      </c>
      <c r="E638" t="s">
        <v>1876</v>
      </c>
      <c r="F638" t="s">
        <v>19</v>
      </c>
      <c r="G638" t="s">
        <v>210</v>
      </c>
      <c r="H638" s="1">
        <v>45929</v>
      </c>
      <c r="I638" t="s">
        <v>211</v>
      </c>
      <c r="J638">
        <v>800</v>
      </c>
      <c r="K638" t="s">
        <v>21</v>
      </c>
      <c r="L638" s="3">
        <f>Data[[#This Row],[Fees]]/Data[[#This Row],[Converted Amount]]</f>
        <v>2.9374999999999998E-2</v>
      </c>
      <c r="M638" s="11">
        <v>800</v>
      </c>
      <c r="N638" s="11">
        <v>23.5</v>
      </c>
      <c r="O638" s="11">
        <v>776.5</v>
      </c>
      <c r="P638" t="s">
        <v>21</v>
      </c>
      <c r="Q638" t="s">
        <v>2508</v>
      </c>
      <c r="R638" t="s">
        <v>2509</v>
      </c>
      <c r="S638" t="s">
        <v>2627</v>
      </c>
      <c r="T638" t="s">
        <v>2628</v>
      </c>
    </row>
    <row r="639" spans="3:20" x14ac:dyDescent="0.45">
      <c r="C63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39" t="s">
        <v>1136</v>
      </c>
      <c r="E639" t="s">
        <v>1876</v>
      </c>
      <c r="F639" t="s">
        <v>19</v>
      </c>
      <c r="G639" t="s">
        <v>250</v>
      </c>
      <c r="H639" s="1">
        <v>45929</v>
      </c>
      <c r="I639" t="s">
        <v>251</v>
      </c>
      <c r="J639">
        <v>2713</v>
      </c>
      <c r="K639" t="s">
        <v>21</v>
      </c>
      <c r="L639" s="3">
        <f>Data[[#This Row],[Fees]]/Data[[#This Row],[Converted Amount]]</f>
        <v>2.9487652045705861E-3</v>
      </c>
      <c r="M639" s="11">
        <v>2713</v>
      </c>
      <c r="N639" s="11">
        <v>8</v>
      </c>
      <c r="O639" s="11">
        <v>2705</v>
      </c>
      <c r="P639" t="s">
        <v>21</v>
      </c>
      <c r="Q639" t="s">
        <v>2629</v>
      </c>
      <c r="R639" t="s">
        <v>2630</v>
      </c>
      <c r="S639" t="s">
        <v>2631</v>
      </c>
      <c r="T639" t="s">
        <v>2629</v>
      </c>
    </row>
    <row r="640" spans="3:20" x14ac:dyDescent="0.45">
      <c r="C64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45929</v>
      </c>
      <c r="D640" t="s">
        <v>1136</v>
      </c>
      <c r="E640" t="s">
        <v>1876</v>
      </c>
      <c r="F640" t="s">
        <v>48</v>
      </c>
      <c r="G640" t="s">
        <v>258</v>
      </c>
      <c r="H640" s="1">
        <v>45929</v>
      </c>
      <c r="I640" t="s">
        <v>259</v>
      </c>
      <c r="J640">
        <v>-2</v>
      </c>
      <c r="K640" t="s">
        <v>21</v>
      </c>
      <c r="L640" s="3">
        <f>Data[[#This Row],[Fees]]/Data[[#This Row],[Converted Amount]]</f>
        <v>0</v>
      </c>
      <c r="M640" s="11">
        <v>-2</v>
      </c>
      <c r="N640" s="11">
        <v>0</v>
      </c>
      <c r="O640" s="11">
        <v>-2</v>
      </c>
      <c r="P640" t="s">
        <v>21</v>
      </c>
    </row>
    <row r="641" spans="3:20" x14ac:dyDescent="0.45">
      <c r="C64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45929</v>
      </c>
      <c r="D641" t="s">
        <v>1136</v>
      </c>
      <c r="E641" t="s">
        <v>1876</v>
      </c>
      <c r="F641" t="s">
        <v>48</v>
      </c>
      <c r="G641" t="s">
        <v>260</v>
      </c>
      <c r="H641" s="1">
        <v>45929</v>
      </c>
      <c r="I641" t="s">
        <v>261</v>
      </c>
      <c r="J641">
        <v>-1046.7</v>
      </c>
      <c r="K641" t="s">
        <v>21</v>
      </c>
      <c r="L641" s="3">
        <f>Data[[#This Row],[Fees]]/Data[[#This Row],[Converted Amount]]</f>
        <v>0</v>
      </c>
      <c r="M641" s="11">
        <v>-1046.7</v>
      </c>
      <c r="N641" s="11">
        <v>0</v>
      </c>
      <c r="O641" s="11">
        <v>-1046.7</v>
      </c>
      <c r="P641" t="s">
        <v>21</v>
      </c>
    </row>
    <row r="642" spans="3:20" x14ac:dyDescent="0.45">
      <c r="C64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45929</v>
      </c>
      <c r="D642" t="s">
        <v>1136</v>
      </c>
      <c r="E642" t="s">
        <v>1876</v>
      </c>
      <c r="F642" t="s">
        <v>48</v>
      </c>
      <c r="G642" t="s">
        <v>262</v>
      </c>
      <c r="H642" s="1">
        <v>45929</v>
      </c>
      <c r="I642" t="s">
        <v>261</v>
      </c>
      <c r="J642">
        <v>-13.57</v>
      </c>
      <c r="K642" t="s">
        <v>21</v>
      </c>
      <c r="L642" s="3">
        <f>Data[[#This Row],[Fees]]/Data[[#This Row],[Converted Amount]]</f>
        <v>0</v>
      </c>
      <c r="M642" s="11">
        <v>-13.57</v>
      </c>
      <c r="N642" s="11">
        <v>0</v>
      </c>
      <c r="O642" s="11">
        <v>-13.57</v>
      </c>
      <c r="P642" t="s">
        <v>21</v>
      </c>
    </row>
    <row r="643" spans="3:20" x14ac:dyDescent="0.45">
      <c r="C64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43" t="s">
        <v>1136</v>
      </c>
      <c r="E643" t="s">
        <v>1876</v>
      </c>
      <c r="F643" t="s">
        <v>19</v>
      </c>
      <c r="G643" t="s">
        <v>212</v>
      </c>
      <c r="H643" s="1">
        <v>45930</v>
      </c>
      <c r="I643" t="s">
        <v>213</v>
      </c>
      <c r="J643">
        <v>28500</v>
      </c>
      <c r="K643" t="s">
        <v>21</v>
      </c>
      <c r="L643" s="3">
        <f>Data[[#This Row],[Fees]]/Data[[#This Row],[Converted Amount]]</f>
        <v>2.9010526315789473E-2</v>
      </c>
      <c r="M643" s="11">
        <v>28500</v>
      </c>
      <c r="N643" s="11">
        <v>826.8</v>
      </c>
      <c r="O643" s="11">
        <v>27673.200000000001</v>
      </c>
      <c r="P643" t="s">
        <v>21</v>
      </c>
      <c r="Q643" t="s">
        <v>2632</v>
      </c>
      <c r="R643" t="s">
        <v>2633</v>
      </c>
      <c r="S643" t="s">
        <v>2634</v>
      </c>
      <c r="T643" t="s">
        <v>2635</v>
      </c>
    </row>
    <row r="644" spans="3:20" x14ac:dyDescent="0.45">
      <c r="C64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44" t="s">
        <v>1136</v>
      </c>
      <c r="E644" t="s">
        <v>1876</v>
      </c>
      <c r="F644" t="s">
        <v>19</v>
      </c>
      <c r="G644" t="s">
        <v>214</v>
      </c>
      <c r="H644" s="1">
        <v>45930</v>
      </c>
      <c r="I644" t="s">
        <v>215</v>
      </c>
      <c r="J644">
        <v>28500</v>
      </c>
      <c r="K644" t="s">
        <v>21</v>
      </c>
      <c r="L644" s="3">
        <f>Data[[#This Row],[Fees]]/Data[[#This Row],[Converted Amount]]</f>
        <v>3.401052631578947E-2</v>
      </c>
      <c r="M644" s="11">
        <v>28500</v>
      </c>
      <c r="N644" s="11">
        <v>969.3</v>
      </c>
      <c r="O644" s="11">
        <v>27530.7</v>
      </c>
      <c r="P644" t="s">
        <v>21</v>
      </c>
      <c r="Q644" t="s">
        <v>2636</v>
      </c>
      <c r="R644" t="s">
        <v>2637</v>
      </c>
      <c r="S644" t="s">
        <v>2638</v>
      </c>
      <c r="T644" t="s">
        <v>2639</v>
      </c>
    </row>
    <row r="645" spans="3:20" x14ac:dyDescent="0.45">
      <c r="C64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45" t="s">
        <v>1136</v>
      </c>
      <c r="E645" t="s">
        <v>1876</v>
      </c>
      <c r="F645" t="s">
        <v>19</v>
      </c>
      <c r="G645" t="s">
        <v>216</v>
      </c>
      <c r="H645" s="1">
        <v>45930</v>
      </c>
      <c r="I645" t="s">
        <v>217</v>
      </c>
      <c r="J645">
        <v>52000</v>
      </c>
      <c r="K645" t="s">
        <v>21</v>
      </c>
      <c r="L645" s="3">
        <f>Data[[#This Row],[Fees]]/Data[[#This Row],[Converted Amount]]</f>
        <v>3.4005769230769228E-2</v>
      </c>
      <c r="M645" s="11">
        <v>52000</v>
      </c>
      <c r="N645" s="11">
        <v>1768.3</v>
      </c>
      <c r="O645" s="11">
        <v>50231.7</v>
      </c>
      <c r="P645" t="s">
        <v>21</v>
      </c>
      <c r="Q645" t="s">
        <v>2640</v>
      </c>
      <c r="R645" t="s">
        <v>2641</v>
      </c>
      <c r="S645" t="s">
        <v>2642</v>
      </c>
      <c r="T645" t="s">
        <v>2643</v>
      </c>
    </row>
    <row r="646" spans="3:20" x14ac:dyDescent="0.45">
      <c r="C64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46" t="s">
        <v>1136</v>
      </c>
      <c r="E646" t="s">
        <v>1876</v>
      </c>
      <c r="F646" t="s">
        <v>19</v>
      </c>
      <c r="G646" t="s">
        <v>218</v>
      </c>
      <c r="H646" s="1">
        <v>45930</v>
      </c>
      <c r="I646" t="s">
        <v>219</v>
      </c>
      <c r="J646">
        <v>400</v>
      </c>
      <c r="K646" t="s">
        <v>21</v>
      </c>
      <c r="L646" s="3">
        <f>Data[[#This Row],[Fees]]/Data[[#This Row],[Converted Amount]]</f>
        <v>2.9750000000000002E-2</v>
      </c>
      <c r="M646" s="11">
        <v>400</v>
      </c>
      <c r="N646" s="11">
        <v>11.9</v>
      </c>
      <c r="O646" s="11">
        <v>388.1</v>
      </c>
      <c r="P646" t="s">
        <v>21</v>
      </c>
      <c r="Q646" t="s">
        <v>2520</v>
      </c>
      <c r="R646" t="s">
        <v>2521</v>
      </c>
      <c r="S646" t="s">
        <v>2522</v>
      </c>
      <c r="T646" t="s">
        <v>2644</v>
      </c>
    </row>
    <row r="647" spans="3:20" x14ac:dyDescent="0.45">
      <c r="C64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47" t="s">
        <v>1136</v>
      </c>
      <c r="E647" t="s">
        <v>1876</v>
      </c>
      <c r="F647" t="s">
        <v>19</v>
      </c>
      <c r="G647" t="s">
        <v>220</v>
      </c>
      <c r="H647" s="1">
        <v>45930</v>
      </c>
      <c r="I647" t="s">
        <v>221</v>
      </c>
      <c r="J647">
        <v>875</v>
      </c>
      <c r="K647" t="s">
        <v>21</v>
      </c>
      <c r="L647" s="3">
        <f>Data[[#This Row],[Fees]]/Data[[#This Row],[Converted Amount]]</f>
        <v>2.9348571428571429E-2</v>
      </c>
      <c r="M647" s="11">
        <v>875</v>
      </c>
      <c r="N647" s="11">
        <v>25.68</v>
      </c>
      <c r="O647" s="11">
        <v>849.32</v>
      </c>
      <c r="P647" t="s">
        <v>21</v>
      </c>
      <c r="Q647" t="s">
        <v>2620</v>
      </c>
      <c r="R647" t="s">
        <v>2621</v>
      </c>
      <c r="S647" t="s">
        <v>2622</v>
      </c>
      <c r="T647" t="s">
        <v>1932</v>
      </c>
    </row>
    <row r="648" spans="3:20" x14ac:dyDescent="0.45">
      <c r="C64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48" t="s">
        <v>1136</v>
      </c>
      <c r="E648" t="s">
        <v>1876</v>
      </c>
      <c r="F648" t="s">
        <v>19</v>
      </c>
      <c r="G648" t="s">
        <v>222</v>
      </c>
      <c r="H648" s="1">
        <v>45930</v>
      </c>
      <c r="I648" t="s">
        <v>223</v>
      </c>
      <c r="J648">
        <v>1445</v>
      </c>
      <c r="K648" t="s">
        <v>21</v>
      </c>
      <c r="L648" s="3">
        <f>Data[[#This Row],[Fees]]/Data[[#This Row],[Converted Amount]]</f>
        <v>2.9211072664359863E-2</v>
      </c>
      <c r="M648" s="11">
        <v>1445</v>
      </c>
      <c r="N648" s="11">
        <v>42.21</v>
      </c>
      <c r="O648" s="11">
        <v>1402.79</v>
      </c>
      <c r="P648" t="s">
        <v>21</v>
      </c>
      <c r="Q648" t="s">
        <v>2276</v>
      </c>
      <c r="R648" t="s">
        <v>2277</v>
      </c>
      <c r="S648" t="s">
        <v>2278</v>
      </c>
      <c r="T648" t="s">
        <v>2279</v>
      </c>
    </row>
    <row r="649" spans="3:20" x14ac:dyDescent="0.45">
      <c r="C64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45930</v>
      </c>
      <c r="D649" t="s">
        <v>1136</v>
      </c>
      <c r="E649" t="s">
        <v>1876</v>
      </c>
      <c r="F649" t="s">
        <v>48</v>
      </c>
      <c r="G649" t="s">
        <v>263</v>
      </c>
      <c r="H649" s="1">
        <v>45930</v>
      </c>
      <c r="I649" t="s">
        <v>264</v>
      </c>
      <c r="J649">
        <v>-285</v>
      </c>
      <c r="K649" t="s">
        <v>21</v>
      </c>
      <c r="L649" s="3">
        <f>Data[[#This Row],[Fees]]/Data[[#This Row],[Converted Amount]]</f>
        <v>0</v>
      </c>
      <c r="M649" s="11">
        <v>-285</v>
      </c>
      <c r="N649" s="11">
        <v>0</v>
      </c>
      <c r="O649" s="11">
        <v>-285</v>
      </c>
      <c r="P649" t="s">
        <v>21</v>
      </c>
    </row>
    <row r="650" spans="3:20" x14ac:dyDescent="0.45">
      <c r="C65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45930</v>
      </c>
      <c r="D650" t="s">
        <v>1136</v>
      </c>
      <c r="E650" t="s">
        <v>1876</v>
      </c>
      <c r="F650" t="s">
        <v>48</v>
      </c>
      <c r="G650" t="s">
        <v>265</v>
      </c>
      <c r="H650" s="1">
        <v>45930</v>
      </c>
      <c r="I650" t="s">
        <v>266</v>
      </c>
      <c r="J650">
        <v>-260</v>
      </c>
      <c r="K650" t="s">
        <v>21</v>
      </c>
      <c r="L650" s="3">
        <f>Data[[#This Row],[Fees]]/Data[[#This Row],[Converted Amount]]</f>
        <v>0</v>
      </c>
      <c r="M650" s="11">
        <v>-260</v>
      </c>
      <c r="N650" s="11">
        <v>0</v>
      </c>
      <c r="O650" s="11">
        <v>-260</v>
      </c>
      <c r="P650" t="s">
        <v>21</v>
      </c>
    </row>
    <row r="651" spans="3:20" x14ac:dyDescent="0.45">
      <c r="C65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45930</v>
      </c>
      <c r="D651" t="s">
        <v>1136</v>
      </c>
      <c r="E651" t="s">
        <v>1876</v>
      </c>
      <c r="F651" t="s">
        <v>48</v>
      </c>
      <c r="G651" t="s">
        <v>267</v>
      </c>
      <c r="H651" s="1">
        <v>45930</v>
      </c>
      <c r="I651" t="s">
        <v>266</v>
      </c>
      <c r="J651">
        <v>-6.38</v>
      </c>
      <c r="K651" t="s">
        <v>21</v>
      </c>
      <c r="L651" s="3">
        <f>Data[[#This Row],[Fees]]/Data[[#This Row],[Converted Amount]]</f>
        <v>0</v>
      </c>
      <c r="M651" s="11">
        <v>-6.38</v>
      </c>
      <c r="N651" s="11">
        <v>0</v>
      </c>
      <c r="O651" s="11">
        <v>-6.38</v>
      </c>
      <c r="P651" t="s">
        <v>21</v>
      </c>
    </row>
    <row r="652" spans="3:20" x14ac:dyDescent="0.45">
      <c r="C65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45930</v>
      </c>
      <c r="D652" t="s">
        <v>1136</v>
      </c>
      <c r="E652" t="s">
        <v>1876</v>
      </c>
      <c r="F652" t="s">
        <v>48</v>
      </c>
      <c r="G652" t="s">
        <v>268</v>
      </c>
      <c r="H652" s="1">
        <v>45930</v>
      </c>
      <c r="I652" t="s">
        <v>266</v>
      </c>
      <c r="J652">
        <v>-7.23</v>
      </c>
      <c r="K652" t="s">
        <v>21</v>
      </c>
      <c r="L652" s="3">
        <f>Data[[#This Row],[Fees]]/Data[[#This Row],[Converted Amount]]</f>
        <v>0</v>
      </c>
      <c r="M652" s="11">
        <v>-7.23</v>
      </c>
      <c r="N652" s="11">
        <v>0</v>
      </c>
      <c r="O652" s="11">
        <v>-7.23</v>
      </c>
      <c r="P652" t="s">
        <v>21</v>
      </c>
    </row>
    <row r="653" spans="3:20" x14ac:dyDescent="0.45">
      <c r="C65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53" t="s">
        <v>1136</v>
      </c>
      <c r="E653" t="s">
        <v>1876</v>
      </c>
      <c r="F653" t="s">
        <v>19</v>
      </c>
      <c r="G653" t="s">
        <v>224</v>
      </c>
      <c r="H653" s="1">
        <v>45931</v>
      </c>
      <c r="I653" t="s">
        <v>225</v>
      </c>
      <c r="J653">
        <v>16385</v>
      </c>
      <c r="K653" t="s">
        <v>21</v>
      </c>
      <c r="L653" s="3">
        <f>Data[[#This Row],[Fees]]/Data[[#This Row],[Converted Amount]]</f>
        <v>3.4018309429356117E-2</v>
      </c>
      <c r="M653" s="11">
        <v>16385</v>
      </c>
      <c r="N653" s="11">
        <v>557.39</v>
      </c>
      <c r="O653" s="11">
        <v>15827.61</v>
      </c>
      <c r="P653" t="s">
        <v>21</v>
      </c>
      <c r="Q653" t="s">
        <v>2322</v>
      </c>
      <c r="R653" t="s">
        <v>2323</v>
      </c>
      <c r="S653" t="s">
        <v>2324</v>
      </c>
      <c r="T653" t="s">
        <v>1926</v>
      </c>
    </row>
    <row r="654" spans="3:20" x14ac:dyDescent="0.45">
      <c r="C65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54" t="s">
        <v>1136</v>
      </c>
      <c r="E654" t="s">
        <v>1876</v>
      </c>
      <c r="F654" t="s">
        <v>19</v>
      </c>
      <c r="G654" t="s">
        <v>226</v>
      </c>
      <c r="H654" s="1">
        <v>45931</v>
      </c>
      <c r="I654" t="s">
        <v>227</v>
      </c>
      <c r="J654">
        <v>15000</v>
      </c>
      <c r="K654" t="s">
        <v>21</v>
      </c>
      <c r="L654" s="3">
        <f>Data[[#This Row],[Fees]]/Data[[#This Row],[Converted Amount]]</f>
        <v>2.9020000000000001E-2</v>
      </c>
      <c r="M654" s="11">
        <v>15000</v>
      </c>
      <c r="N654" s="11">
        <v>435.3</v>
      </c>
      <c r="O654" s="11">
        <v>14564.7</v>
      </c>
      <c r="P654" t="s">
        <v>21</v>
      </c>
      <c r="Q654" t="s">
        <v>2133</v>
      </c>
      <c r="R654" t="s">
        <v>2134</v>
      </c>
      <c r="S654" t="s">
        <v>2135</v>
      </c>
      <c r="T654" t="s">
        <v>2645</v>
      </c>
    </row>
    <row r="655" spans="3:20" x14ac:dyDescent="0.45">
      <c r="C65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55" t="s">
        <v>1136</v>
      </c>
      <c r="E655" t="s">
        <v>1876</v>
      </c>
      <c r="F655" t="s">
        <v>19</v>
      </c>
      <c r="G655" t="s">
        <v>228</v>
      </c>
      <c r="H655" s="1">
        <v>45931</v>
      </c>
      <c r="I655" t="s">
        <v>229</v>
      </c>
      <c r="J655">
        <v>15000</v>
      </c>
      <c r="K655" t="s">
        <v>21</v>
      </c>
      <c r="L655" s="3">
        <f>Data[[#This Row],[Fees]]/Data[[#This Row],[Converted Amount]]</f>
        <v>2.9020000000000001E-2</v>
      </c>
      <c r="M655" s="11">
        <v>15000</v>
      </c>
      <c r="N655" s="11">
        <v>435.3</v>
      </c>
      <c r="O655" s="11">
        <v>14564.7</v>
      </c>
      <c r="P655" t="s">
        <v>21</v>
      </c>
      <c r="Q655" t="s">
        <v>2133</v>
      </c>
      <c r="R655" t="s">
        <v>2134</v>
      </c>
      <c r="S655" t="s">
        <v>2135</v>
      </c>
      <c r="T655" t="s">
        <v>2645</v>
      </c>
    </row>
    <row r="656" spans="3:20" x14ac:dyDescent="0.45">
      <c r="C65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56" t="s">
        <v>1136</v>
      </c>
      <c r="E656" t="s">
        <v>1876</v>
      </c>
      <c r="F656" t="s">
        <v>19</v>
      </c>
      <c r="G656" t="s">
        <v>230</v>
      </c>
      <c r="H656" s="1">
        <v>45931</v>
      </c>
      <c r="I656" t="s">
        <v>231</v>
      </c>
      <c r="J656">
        <v>15000</v>
      </c>
      <c r="K656" t="s">
        <v>21</v>
      </c>
      <c r="L656" s="3">
        <f>Data[[#This Row],[Fees]]/Data[[#This Row],[Converted Amount]]</f>
        <v>2.9020000000000001E-2</v>
      </c>
      <c r="M656" s="11">
        <v>15000</v>
      </c>
      <c r="N656" s="11">
        <v>435.3</v>
      </c>
      <c r="O656" s="11">
        <v>14564.7</v>
      </c>
      <c r="P656" t="s">
        <v>21</v>
      </c>
      <c r="Q656" t="s">
        <v>2133</v>
      </c>
      <c r="R656" t="s">
        <v>2134</v>
      </c>
      <c r="S656" t="s">
        <v>2135</v>
      </c>
      <c r="T656" t="s">
        <v>2645</v>
      </c>
    </row>
    <row r="657" spans="3:20" x14ac:dyDescent="0.45">
      <c r="C65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57" t="s">
        <v>1136</v>
      </c>
      <c r="E657" t="s">
        <v>1876</v>
      </c>
      <c r="F657" t="s">
        <v>19</v>
      </c>
      <c r="G657" t="s">
        <v>232</v>
      </c>
      <c r="H657" s="1">
        <v>45931</v>
      </c>
      <c r="I657" t="s">
        <v>233</v>
      </c>
      <c r="J657">
        <v>15000</v>
      </c>
      <c r="K657" t="s">
        <v>21</v>
      </c>
      <c r="L657" s="3">
        <f>Data[[#This Row],[Fees]]/Data[[#This Row],[Converted Amount]]</f>
        <v>2.9020000000000001E-2</v>
      </c>
      <c r="M657" s="11">
        <v>15000</v>
      </c>
      <c r="N657" s="11">
        <v>435.3</v>
      </c>
      <c r="O657" s="11">
        <v>14564.7</v>
      </c>
      <c r="P657" t="s">
        <v>21</v>
      </c>
      <c r="Q657" t="s">
        <v>2133</v>
      </c>
      <c r="R657" t="s">
        <v>2134</v>
      </c>
      <c r="S657" t="s">
        <v>2135</v>
      </c>
      <c r="T657" t="s">
        <v>2645</v>
      </c>
    </row>
    <row r="658" spans="3:20" x14ac:dyDescent="0.45">
      <c r="C65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58" t="s">
        <v>1136</v>
      </c>
      <c r="E658" t="s">
        <v>1876</v>
      </c>
      <c r="F658" t="s">
        <v>19</v>
      </c>
      <c r="G658" t="s">
        <v>234</v>
      </c>
      <c r="H658" s="1">
        <v>45931</v>
      </c>
      <c r="I658" t="s">
        <v>235</v>
      </c>
      <c r="J658">
        <v>3980</v>
      </c>
      <c r="K658" t="s">
        <v>21</v>
      </c>
      <c r="L658" s="3">
        <f>Data[[#This Row],[Fees]]/Data[[#This Row],[Converted Amount]]</f>
        <v>2.9075376884422112E-2</v>
      </c>
      <c r="M658" s="11">
        <v>3980</v>
      </c>
      <c r="N658" s="11">
        <v>115.72</v>
      </c>
      <c r="O658" s="11">
        <v>3864.28</v>
      </c>
      <c r="P658" t="s">
        <v>21</v>
      </c>
      <c r="Q658" t="s">
        <v>2133</v>
      </c>
      <c r="R658" t="s">
        <v>2134</v>
      </c>
      <c r="S658" t="s">
        <v>2135</v>
      </c>
      <c r="T658" t="s">
        <v>2645</v>
      </c>
    </row>
    <row r="659" spans="3:20" x14ac:dyDescent="0.45">
      <c r="C65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59" t="s">
        <v>1136</v>
      </c>
      <c r="E659" t="s">
        <v>1876</v>
      </c>
      <c r="F659" t="s">
        <v>19</v>
      </c>
      <c r="G659" t="s">
        <v>236</v>
      </c>
      <c r="H659" s="1">
        <v>45931</v>
      </c>
      <c r="I659" t="s">
        <v>237</v>
      </c>
      <c r="J659">
        <v>35200</v>
      </c>
      <c r="K659" t="s">
        <v>21</v>
      </c>
      <c r="L659" s="3">
        <f>Data[[#This Row],[Fees]]/Data[[#This Row],[Converted Amount]]</f>
        <v>3.4008522727272728E-2</v>
      </c>
      <c r="M659" s="11">
        <v>35200</v>
      </c>
      <c r="N659" s="11">
        <v>1197.0999999999999</v>
      </c>
      <c r="O659" s="11">
        <v>34002.9</v>
      </c>
      <c r="P659" t="s">
        <v>21</v>
      </c>
      <c r="Q659" t="s">
        <v>2646</v>
      </c>
      <c r="R659" t="s">
        <v>2647</v>
      </c>
      <c r="S659" t="s">
        <v>2648</v>
      </c>
      <c r="T659" t="s">
        <v>2649</v>
      </c>
    </row>
    <row r="660" spans="3:20" x14ac:dyDescent="0.45">
      <c r="C66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45931</v>
      </c>
      <c r="D660" t="s">
        <v>1136</v>
      </c>
      <c r="E660" t="s">
        <v>1876</v>
      </c>
      <c r="F660" t="s">
        <v>48</v>
      </c>
      <c r="G660" t="s">
        <v>269</v>
      </c>
      <c r="H660" s="1">
        <v>45931</v>
      </c>
      <c r="I660" t="s">
        <v>270</v>
      </c>
      <c r="J660">
        <v>-81.93</v>
      </c>
      <c r="K660" t="s">
        <v>21</v>
      </c>
      <c r="L660" s="3">
        <f>Data[[#This Row],[Fees]]/Data[[#This Row],[Converted Amount]]</f>
        <v>0</v>
      </c>
      <c r="M660" s="11">
        <v>-81.93</v>
      </c>
      <c r="N660" s="11">
        <v>0</v>
      </c>
      <c r="O660" s="11">
        <v>-81.93</v>
      </c>
      <c r="P660" t="s">
        <v>21</v>
      </c>
    </row>
    <row r="661" spans="3:20" x14ac:dyDescent="0.45">
      <c r="C66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45931</v>
      </c>
      <c r="D661" t="s">
        <v>1136</v>
      </c>
      <c r="E661" t="s">
        <v>1876</v>
      </c>
      <c r="F661" t="s">
        <v>48</v>
      </c>
      <c r="G661" t="s">
        <v>271</v>
      </c>
      <c r="H661" s="1">
        <v>45931</v>
      </c>
      <c r="I661" t="s">
        <v>272</v>
      </c>
      <c r="J661">
        <v>-319.89999999999998</v>
      </c>
      <c r="K661" t="s">
        <v>21</v>
      </c>
      <c r="L661" s="3">
        <f>Data[[#This Row],[Fees]]/Data[[#This Row],[Converted Amount]]</f>
        <v>0</v>
      </c>
      <c r="M661" s="11">
        <v>-319.89999999999998</v>
      </c>
      <c r="N661" s="11">
        <v>0</v>
      </c>
      <c r="O661" s="11">
        <v>-319.89999999999998</v>
      </c>
      <c r="P661" t="s">
        <v>21</v>
      </c>
    </row>
    <row r="662" spans="3:20" x14ac:dyDescent="0.45">
      <c r="C66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45931</v>
      </c>
      <c r="D662" t="s">
        <v>1136</v>
      </c>
      <c r="E662" t="s">
        <v>1876</v>
      </c>
      <c r="F662" t="s">
        <v>48</v>
      </c>
      <c r="G662" t="s">
        <v>273</v>
      </c>
      <c r="H662" s="1">
        <v>45931</v>
      </c>
      <c r="I662" t="s">
        <v>272</v>
      </c>
      <c r="J662">
        <v>-176</v>
      </c>
      <c r="K662" t="s">
        <v>21</v>
      </c>
      <c r="L662" s="3">
        <f>Data[[#This Row],[Fees]]/Data[[#This Row],[Converted Amount]]</f>
        <v>0</v>
      </c>
      <c r="M662" s="11">
        <v>-176</v>
      </c>
      <c r="N662" s="11">
        <v>0</v>
      </c>
      <c r="O662" s="11">
        <v>-176</v>
      </c>
      <c r="P662" t="s">
        <v>21</v>
      </c>
    </row>
    <row r="663" spans="3:20" x14ac:dyDescent="0.45">
      <c r="C66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63" t="s">
        <v>1136</v>
      </c>
      <c r="E663" t="s">
        <v>1876</v>
      </c>
      <c r="F663" t="s">
        <v>19</v>
      </c>
      <c r="G663" t="s">
        <v>238</v>
      </c>
      <c r="H663" s="1">
        <v>45932</v>
      </c>
      <c r="I663" t="s">
        <v>239</v>
      </c>
      <c r="J663">
        <v>23005</v>
      </c>
      <c r="K663" t="s">
        <v>21</v>
      </c>
      <c r="L663" s="3">
        <f>Data[[#This Row],[Fees]]/Data[[#This Row],[Converted Amount]]</f>
        <v>2.9013257987394046E-2</v>
      </c>
      <c r="M663" s="11">
        <v>23005</v>
      </c>
      <c r="N663" s="11">
        <v>667.45</v>
      </c>
      <c r="O663" s="11">
        <v>22337.55</v>
      </c>
      <c r="P663" t="s">
        <v>21</v>
      </c>
      <c r="Q663" t="s">
        <v>2650</v>
      </c>
      <c r="R663" t="s">
        <v>2651</v>
      </c>
      <c r="S663" t="s">
        <v>2652</v>
      </c>
      <c r="T663" t="s">
        <v>2653</v>
      </c>
    </row>
    <row r="664" spans="3:20" x14ac:dyDescent="0.45">
      <c r="C66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64" t="s">
        <v>1136</v>
      </c>
      <c r="E664" t="s">
        <v>1876</v>
      </c>
      <c r="F664" t="s">
        <v>19</v>
      </c>
      <c r="G664" t="s">
        <v>240</v>
      </c>
      <c r="H664" s="1">
        <v>45932</v>
      </c>
      <c r="I664" t="s">
        <v>241</v>
      </c>
      <c r="J664">
        <v>33600</v>
      </c>
      <c r="K664" t="s">
        <v>21</v>
      </c>
      <c r="L664" s="3">
        <f>Data[[#This Row],[Fees]]/Data[[#This Row],[Converted Amount]]</f>
        <v>3.4008928571428572E-2</v>
      </c>
      <c r="M664" s="11">
        <v>33600</v>
      </c>
      <c r="N664" s="11">
        <v>1142.7</v>
      </c>
      <c r="O664" s="11">
        <v>32457.3</v>
      </c>
      <c r="P664" t="s">
        <v>21</v>
      </c>
      <c r="Q664" t="s">
        <v>2654</v>
      </c>
      <c r="R664" t="s">
        <v>2655</v>
      </c>
      <c r="S664" t="s">
        <v>2656</v>
      </c>
      <c r="T664" t="s">
        <v>2657</v>
      </c>
    </row>
    <row r="665" spans="3:20" x14ac:dyDescent="0.45">
      <c r="C66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65" t="s">
        <v>1136</v>
      </c>
      <c r="E665" t="s">
        <v>1876</v>
      </c>
      <c r="F665" t="s">
        <v>19</v>
      </c>
      <c r="G665" t="s">
        <v>242</v>
      </c>
      <c r="H665" s="1">
        <v>45932</v>
      </c>
      <c r="I665" t="s">
        <v>243</v>
      </c>
      <c r="J665">
        <v>1230</v>
      </c>
      <c r="K665" t="s">
        <v>21</v>
      </c>
      <c r="L665" s="3">
        <f>Data[[#This Row],[Fees]]/Data[[#This Row],[Converted Amount]]</f>
        <v>2.9243902439024388E-2</v>
      </c>
      <c r="M665" s="11">
        <v>1230</v>
      </c>
      <c r="N665" s="11">
        <v>35.97</v>
      </c>
      <c r="O665" s="11">
        <v>1194.03</v>
      </c>
      <c r="P665" t="s">
        <v>21</v>
      </c>
      <c r="Q665" t="s">
        <v>2504</v>
      </c>
      <c r="R665" t="s">
        <v>2505</v>
      </c>
      <c r="S665" t="s">
        <v>2658</v>
      </c>
      <c r="T665" t="s">
        <v>2659</v>
      </c>
    </row>
    <row r="666" spans="3:20" x14ac:dyDescent="0.45">
      <c r="C66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45932</v>
      </c>
      <c r="D666" t="s">
        <v>1136</v>
      </c>
      <c r="E666" t="s">
        <v>1876</v>
      </c>
      <c r="F666" t="s">
        <v>48</v>
      </c>
      <c r="G666" t="s">
        <v>274</v>
      </c>
      <c r="H666" s="1">
        <v>45932</v>
      </c>
      <c r="I666" t="s">
        <v>275</v>
      </c>
      <c r="J666">
        <v>-115.03</v>
      </c>
      <c r="K666" t="s">
        <v>21</v>
      </c>
      <c r="L666" s="3">
        <f>Data[[#This Row],[Fees]]/Data[[#This Row],[Converted Amount]]</f>
        <v>0</v>
      </c>
      <c r="M666" s="11">
        <v>-115.03</v>
      </c>
      <c r="N666" s="11">
        <v>0</v>
      </c>
      <c r="O666" s="11">
        <v>-115.03</v>
      </c>
      <c r="P666" t="s">
        <v>21</v>
      </c>
    </row>
    <row r="667" spans="3:20" x14ac:dyDescent="0.45">
      <c r="C66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45932</v>
      </c>
      <c r="D667" t="s">
        <v>1136</v>
      </c>
      <c r="E667" t="s">
        <v>1876</v>
      </c>
      <c r="F667" t="s">
        <v>48</v>
      </c>
      <c r="G667" t="s">
        <v>276</v>
      </c>
      <c r="H667" s="1">
        <v>45932</v>
      </c>
      <c r="I667" t="s">
        <v>277</v>
      </c>
      <c r="J667">
        <v>-168</v>
      </c>
      <c r="K667" t="s">
        <v>21</v>
      </c>
      <c r="L667" s="3">
        <f>Data[[#This Row],[Fees]]/Data[[#This Row],[Converted Amount]]</f>
        <v>0</v>
      </c>
      <c r="M667" s="11">
        <v>-168</v>
      </c>
      <c r="N667" s="11">
        <v>0</v>
      </c>
      <c r="O667" s="11">
        <v>-168</v>
      </c>
      <c r="P667" t="s">
        <v>21</v>
      </c>
    </row>
    <row r="668" spans="3:20" x14ac:dyDescent="0.45">
      <c r="C66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45932</v>
      </c>
      <c r="D668" t="s">
        <v>1136</v>
      </c>
      <c r="E668" t="s">
        <v>1876</v>
      </c>
      <c r="F668" t="s">
        <v>48</v>
      </c>
      <c r="G668" t="s">
        <v>278</v>
      </c>
      <c r="H668" s="1">
        <v>45932</v>
      </c>
      <c r="I668" t="s">
        <v>277</v>
      </c>
      <c r="J668">
        <v>-6.15</v>
      </c>
      <c r="K668" t="s">
        <v>21</v>
      </c>
      <c r="L668" s="3">
        <f>Data[[#This Row],[Fees]]/Data[[#This Row],[Converted Amount]]</f>
        <v>0</v>
      </c>
      <c r="M668" s="11">
        <v>-6.15</v>
      </c>
      <c r="N668" s="11">
        <v>0</v>
      </c>
      <c r="O668" s="11">
        <v>-6.15</v>
      </c>
      <c r="P668" t="s">
        <v>21</v>
      </c>
    </row>
    <row r="669" spans="3:20" x14ac:dyDescent="0.45">
      <c r="C66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69" t="s">
        <v>1136</v>
      </c>
      <c r="E669" t="s">
        <v>1876</v>
      </c>
      <c r="F669" t="s">
        <v>19</v>
      </c>
      <c r="G669" t="s">
        <v>244</v>
      </c>
      <c r="H669" s="1">
        <v>45933</v>
      </c>
      <c r="I669" t="s">
        <v>245</v>
      </c>
      <c r="J669">
        <v>29420</v>
      </c>
      <c r="K669" t="s">
        <v>21</v>
      </c>
      <c r="L669" s="3">
        <f>Data[[#This Row],[Fees]]/Data[[#This Row],[Converted Amount]]</f>
        <v>4.4010197144799458E-2</v>
      </c>
      <c r="M669" s="11">
        <v>29420</v>
      </c>
      <c r="N669" s="11">
        <v>1294.78</v>
      </c>
      <c r="O669" s="11">
        <v>28125.22</v>
      </c>
      <c r="P669" t="s">
        <v>21</v>
      </c>
      <c r="Q669" t="s">
        <v>2660</v>
      </c>
      <c r="R669" t="s">
        <v>2661</v>
      </c>
      <c r="S669" t="s">
        <v>2662</v>
      </c>
      <c r="T669" t="s">
        <v>2663</v>
      </c>
    </row>
    <row r="670" spans="3:20" x14ac:dyDescent="0.45">
      <c r="C67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70" t="s">
        <v>1136</v>
      </c>
      <c r="E670" t="s">
        <v>1876</v>
      </c>
      <c r="F670" t="s">
        <v>19</v>
      </c>
      <c r="G670" t="s">
        <v>252</v>
      </c>
      <c r="H670" s="1">
        <v>45933</v>
      </c>
      <c r="I670" t="s">
        <v>253</v>
      </c>
      <c r="J670">
        <v>850</v>
      </c>
      <c r="K670" t="s">
        <v>21</v>
      </c>
      <c r="L670" s="3">
        <f>Data[[#This Row],[Fees]]/Data[[#This Row],[Converted Amount]]</f>
        <v>9.4117647058823521E-3</v>
      </c>
      <c r="M670" s="11">
        <v>850</v>
      </c>
      <c r="N670" s="11">
        <v>8</v>
      </c>
      <c r="O670" s="11">
        <v>842</v>
      </c>
      <c r="P670" t="s">
        <v>21</v>
      </c>
      <c r="Q670" t="s">
        <v>1922</v>
      </c>
      <c r="R670" t="s">
        <v>1923</v>
      </c>
      <c r="S670" t="s">
        <v>1924</v>
      </c>
      <c r="T670" t="s">
        <v>2664</v>
      </c>
    </row>
    <row r="671" spans="3:20" x14ac:dyDescent="0.45">
      <c r="C67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71" t="s">
        <v>1136</v>
      </c>
      <c r="E671" t="s">
        <v>1876</v>
      </c>
      <c r="F671" t="s">
        <v>19</v>
      </c>
      <c r="G671" t="s">
        <v>254</v>
      </c>
      <c r="H671" s="1">
        <v>45933</v>
      </c>
      <c r="I671" t="s">
        <v>255</v>
      </c>
      <c r="J671">
        <v>146344</v>
      </c>
      <c r="K671" t="s">
        <v>21</v>
      </c>
      <c r="L671" s="3">
        <f>Data[[#This Row],[Fees]]/Data[[#This Row],[Converted Amount]]</f>
        <v>5.4665719127535121E-5</v>
      </c>
      <c r="M671" s="11">
        <v>146344</v>
      </c>
      <c r="N671" s="11">
        <v>8</v>
      </c>
      <c r="O671" s="11">
        <v>146336</v>
      </c>
      <c r="P671" t="s">
        <v>21</v>
      </c>
      <c r="Q671" t="s">
        <v>2479</v>
      </c>
      <c r="R671" t="s">
        <v>2480</v>
      </c>
      <c r="S671" t="s">
        <v>2481</v>
      </c>
      <c r="T671" t="s">
        <v>2665</v>
      </c>
    </row>
    <row r="672" spans="3:20" x14ac:dyDescent="0.45">
      <c r="C67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72" t="s">
        <v>1136</v>
      </c>
      <c r="E672" t="s">
        <v>1876</v>
      </c>
      <c r="F672" t="s">
        <v>19</v>
      </c>
      <c r="G672" t="s">
        <v>256</v>
      </c>
      <c r="H672" s="1">
        <v>45933</v>
      </c>
      <c r="I672" t="s">
        <v>257</v>
      </c>
      <c r="J672">
        <v>24720</v>
      </c>
      <c r="K672" t="s">
        <v>21</v>
      </c>
      <c r="L672" s="3">
        <f>Data[[#This Row],[Fees]]/Data[[#This Row],[Converted Amount]]</f>
        <v>3.2362459546925567E-4</v>
      </c>
      <c r="M672" s="11">
        <v>24720</v>
      </c>
      <c r="N672" s="11">
        <v>8</v>
      </c>
      <c r="O672" s="11">
        <v>24712</v>
      </c>
      <c r="P672" t="s">
        <v>21</v>
      </c>
      <c r="Q672" t="s">
        <v>2666</v>
      </c>
      <c r="R672" t="s">
        <v>2667</v>
      </c>
      <c r="S672" t="s">
        <v>2668</v>
      </c>
      <c r="T672" t="s">
        <v>2669</v>
      </c>
    </row>
    <row r="673" spans="3:20" x14ac:dyDescent="0.45">
      <c r="C67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45933</v>
      </c>
      <c r="D673" t="s">
        <v>1136</v>
      </c>
      <c r="E673" t="s">
        <v>1876</v>
      </c>
      <c r="F673" t="s">
        <v>48</v>
      </c>
      <c r="G673" t="s">
        <v>279</v>
      </c>
      <c r="H673" s="1">
        <v>45933</v>
      </c>
      <c r="I673" t="s">
        <v>280</v>
      </c>
      <c r="J673">
        <v>-151.35</v>
      </c>
      <c r="K673" t="s">
        <v>21</v>
      </c>
      <c r="L673" s="3">
        <f>Data[[#This Row],[Fees]]/Data[[#This Row],[Converted Amount]]</f>
        <v>0</v>
      </c>
      <c r="M673" s="11">
        <v>-151.35</v>
      </c>
      <c r="N673" s="11">
        <v>0</v>
      </c>
      <c r="O673" s="11">
        <v>-151.35</v>
      </c>
      <c r="P673" t="s">
        <v>21</v>
      </c>
    </row>
    <row r="674" spans="3:20" x14ac:dyDescent="0.45">
      <c r="C67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45933</v>
      </c>
      <c r="D674" t="s">
        <v>1136</v>
      </c>
      <c r="E674" t="s">
        <v>1876</v>
      </c>
      <c r="F674" t="s">
        <v>48</v>
      </c>
      <c r="G674" t="s">
        <v>281</v>
      </c>
      <c r="H674" s="1">
        <v>45933</v>
      </c>
      <c r="I674" t="s">
        <v>282</v>
      </c>
      <c r="J674">
        <v>-731.72</v>
      </c>
      <c r="K674" t="s">
        <v>21</v>
      </c>
      <c r="L674" s="3">
        <f>Data[[#This Row],[Fees]]/Data[[#This Row],[Converted Amount]]</f>
        <v>0</v>
      </c>
      <c r="M674" s="11">
        <v>-731.72</v>
      </c>
      <c r="N674" s="11">
        <v>0</v>
      </c>
      <c r="O674" s="11">
        <v>-731.72</v>
      </c>
      <c r="P674" t="s">
        <v>21</v>
      </c>
    </row>
    <row r="675" spans="3:20" x14ac:dyDescent="0.45">
      <c r="C67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45933</v>
      </c>
      <c r="D675" t="s">
        <v>1136</v>
      </c>
      <c r="E675" t="s">
        <v>1876</v>
      </c>
      <c r="F675" t="s">
        <v>48</v>
      </c>
      <c r="G675" t="s">
        <v>283</v>
      </c>
      <c r="H675" s="1">
        <v>45933</v>
      </c>
      <c r="I675" t="s">
        <v>282</v>
      </c>
      <c r="J675">
        <v>-123.6</v>
      </c>
      <c r="K675" t="s">
        <v>21</v>
      </c>
      <c r="L675" s="3">
        <f>Data[[#This Row],[Fees]]/Data[[#This Row],[Converted Amount]]</f>
        <v>0</v>
      </c>
      <c r="M675" s="11">
        <v>-123.6</v>
      </c>
      <c r="N675" s="11">
        <v>0</v>
      </c>
      <c r="O675" s="11">
        <v>-123.6</v>
      </c>
      <c r="P675" t="s">
        <v>21</v>
      </c>
    </row>
    <row r="676" spans="3:20" x14ac:dyDescent="0.45">
      <c r="C67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76" t="s">
        <v>1136</v>
      </c>
      <c r="E676" t="s">
        <v>1875</v>
      </c>
      <c r="F676" t="s">
        <v>19</v>
      </c>
      <c r="G676" t="s">
        <v>146</v>
      </c>
      <c r="H676" s="1">
        <v>45936</v>
      </c>
      <c r="I676" t="s">
        <v>147</v>
      </c>
      <c r="J676">
        <v>48900</v>
      </c>
      <c r="K676" t="s">
        <v>21</v>
      </c>
      <c r="L676" s="3">
        <f>Data[[#This Row],[Fees]]/Data[[#This Row],[Converted Amount]]</f>
        <v>3.4006134969325155E-2</v>
      </c>
      <c r="M676" s="11">
        <v>48900</v>
      </c>
      <c r="N676" s="11">
        <v>1662.9</v>
      </c>
      <c r="O676" s="11">
        <v>47237.1</v>
      </c>
      <c r="P676" t="s">
        <v>21</v>
      </c>
      <c r="Q676" t="s">
        <v>2670</v>
      </c>
      <c r="R676" t="s">
        <v>2671</v>
      </c>
      <c r="S676" t="s">
        <v>2672</v>
      </c>
      <c r="T676" t="s">
        <v>2673</v>
      </c>
    </row>
    <row r="677" spans="3:20" x14ac:dyDescent="0.45">
      <c r="C67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77" t="s">
        <v>1136</v>
      </c>
      <c r="E677" t="s">
        <v>1875</v>
      </c>
      <c r="F677" t="s">
        <v>19</v>
      </c>
      <c r="G677" t="s">
        <v>148</v>
      </c>
      <c r="H677" s="1">
        <v>45936</v>
      </c>
      <c r="I677" t="s">
        <v>149</v>
      </c>
      <c r="J677">
        <v>21860</v>
      </c>
      <c r="K677" t="s">
        <v>21</v>
      </c>
      <c r="L677" s="3">
        <f>Data[[#This Row],[Fees]]/Data[[#This Row],[Converted Amount]]</f>
        <v>2.9013723696248855E-2</v>
      </c>
      <c r="M677" s="11">
        <v>21860</v>
      </c>
      <c r="N677" s="11">
        <v>634.24</v>
      </c>
      <c r="O677" s="11">
        <v>21225.759999999998</v>
      </c>
      <c r="P677" t="s">
        <v>21</v>
      </c>
      <c r="Q677" t="s">
        <v>2674</v>
      </c>
      <c r="R677" t="s">
        <v>2675</v>
      </c>
      <c r="S677" t="s">
        <v>2676</v>
      </c>
      <c r="T677" t="s">
        <v>2677</v>
      </c>
    </row>
    <row r="678" spans="3:20" x14ac:dyDescent="0.45">
      <c r="C67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78" t="s">
        <v>1136</v>
      </c>
      <c r="E678" t="s">
        <v>1875</v>
      </c>
      <c r="F678" t="s">
        <v>19</v>
      </c>
      <c r="G678" t="s">
        <v>150</v>
      </c>
      <c r="H678" s="1">
        <v>45936</v>
      </c>
      <c r="I678" t="s">
        <v>151</v>
      </c>
      <c r="J678">
        <v>405</v>
      </c>
      <c r="K678" t="s">
        <v>21</v>
      </c>
      <c r="L678" s="3">
        <f>Data[[#This Row],[Fees]]/Data[[#This Row],[Converted Amount]]</f>
        <v>2.9753086419753088E-2</v>
      </c>
      <c r="M678" s="11">
        <v>405</v>
      </c>
      <c r="N678" s="11">
        <v>12.05</v>
      </c>
      <c r="O678" s="11">
        <v>392.95</v>
      </c>
      <c r="P678" t="s">
        <v>21</v>
      </c>
      <c r="Q678" t="s">
        <v>2646</v>
      </c>
      <c r="R678" t="s">
        <v>2647</v>
      </c>
      <c r="S678" t="s">
        <v>2648</v>
      </c>
      <c r="T678" t="s">
        <v>2649</v>
      </c>
    </row>
    <row r="679" spans="3:20" x14ac:dyDescent="0.45">
      <c r="C67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79" t="s">
        <v>1136</v>
      </c>
      <c r="E679" t="s">
        <v>1875</v>
      </c>
      <c r="F679" t="s">
        <v>19</v>
      </c>
      <c r="G679" t="s">
        <v>152</v>
      </c>
      <c r="H679" s="1">
        <v>45936</v>
      </c>
      <c r="I679" t="s">
        <v>153</v>
      </c>
      <c r="J679">
        <v>500</v>
      </c>
      <c r="K679" t="s">
        <v>21</v>
      </c>
      <c r="L679" s="3">
        <f>Data[[#This Row],[Fees]]/Data[[#This Row],[Converted Amount]]</f>
        <v>4.4600000000000001E-2</v>
      </c>
      <c r="M679" s="11">
        <v>500</v>
      </c>
      <c r="N679" s="11">
        <v>22.3</v>
      </c>
      <c r="O679" s="11">
        <v>477.7</v>
      </c>
      <c r="P679" t="s">
        <v>21</v>
      </c>
      <c r="Q679" t="s">
        <v>2678</v>
      </c>
      <c r="R679" t="s">
        <v>2679</v>
      </c>
      <c r="S679" t="s">
        <v>2680</v>
      </c>
      <c r="T679" t="s">
        <v>2681</v>
      </c>
    </row>
    <row r="680" spans="3:20" x14ac:dyDescent="0.45">
      <c r="C68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45936</v>
      </c>
      <c r="D680" t="s">
        <v>1136</v>
      </c>
      <c r="E680" t="s">
        <v>1875</v>
      </c>
      <c r="F680" t="s">
        <v>48</v>
      </c>
      <c r="G680" t="s">
        <v>170</v>
      </c>
      <c r="H680" s="1">
        <v>45936</v>
      </c>
      <c r="I680" t="s">
        <v>171</v>
      </c>
      <c r="J680">
        <v>-244.5</v>
      </c>
      <c r="K680" t="s">
        <v>21</v>
      </c>
      <c r="L680" s="3">
        <f>Data[[#This Row],[Fees]]/Data[[#This Row],[Converted Amount]]</f>
        <v>0</v>
      </c>
      <c r="M680" s="11">
        <v>-244.5</v>
      </c>
      <c r="N680" s="11">
        <v>0</v>
      </c>
      <c r="O680" s="11">
        <v>-244.5</v>
      </c>
      <c r="P680" t="s">
        <v>21</v>
      </c>
    </row>
    <row r="681" spans="3:20" x14ac:dyDescent="0.45">
      <c r="C68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45936</v>
      </c>
      <c r="D681" t="s">
        <v>1136</v>
      </c>
      <c r="E681" t="s">
        <v>1875</v>
      </c>
      <c r="F681" t="s">
        <v>48</v>
      </c>
      <c r="G681" t="s">
        <v>172</v>
      </c>
      <c r="H681" s="1">
        <v>45936</v>
      </c>
      <c r="I681" t="s">
        <v>173</v>
      </c>
      <c r="J681">
        <v>-89.06</v>
      </c>
      <c r="K681" t="s">
        <v>21</v>
      </c>
      <c r="L681" s="3">
        <f>Data[[#This Row],[Fees]]/Data[[#This Row],[Converted Amount]]</f>
        <v>0</v>
      </c>
      <c r="M681" s="11">
        <v>-89.06</v>
      </c>
      <c r="N681" s="11">
        <v>0</v>
      </c>
      <c r="O681" s="11">
        <v>-89.06</v>
      </c>
      <c r="P681" t="s">
        <v>21</v>
      </c>
    </row>
    <row r="682" spans="3:20" x14ac:dyDescent="0.45">
      <c r="C68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82" t="s">
        <v>1136</v>
      </c>
      <c r="E682" t="s">
        <v>1875</v>
      </c>
      <c r="F682" t="s">
        <v>19</v>
      </c>
      <c r="G682" t="s">
        <v>154</v>
      </c>
      <c r="H682" s="1">
        <v>45937</v>
      </c>
      <c r="I682" t="s">
        <v>155</v>
      </c>
      <c r="J682">
        <v>1500</v>
      </c>
      <c r="K682" t="s">
        <v>21</v>
      </c>
      <c r="L682" s="3">
        <f>Data[[#This Row],[Fees]]/Data[[#This Row],[Converted Amount]]</f>
        <v>2.9199999999999997E-2</v>
      </c>
      <c r="M682" s="11">
        <v>1500</v>
      </c>
      <c r="N682" s="11">
        <v>43.8</v>
      </c>
      <c r="O682" s="11">
        <v>1456.2</v>
      </c>
      <c r="P682" t="s">
        <v>21</v>
      </c>
      <c r="Q682" t="s">
        <v>2682</v>
      </c>
      <c r="R682" t="s">
        <v>2683</v>
      </c>
      <c r="S682" t="s">
        <v>2684</v>
      </c>
      <c r="T682" t="s">
        <v>2685</v>
      </c>
    </row>
    <row r="683" spans="3:20" x14ac:dyDescent="0.45">
      <c r="C68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83" t="s">
        <v>1136</v>
      </c>
      <c r="E683" t="s">
        <v>1875</v>
      </c>
      <c r="F683" t="s">
        <v>19</v>
      </c>
      <c r="G683" t="s">
        <v>156</v>
      </c>
      <c r="H683" s="1">
        <v>45937</v>
      </c>
      <c r="I683" t="s">
        <v>157</v>
      </c>
      <c r="J683">
        <v>150</v>
      </c>
      <c r="K683" t="s">
        <v>21</v>
      </c>
      <c r="L683" s="3">
        <f>Data[[#This Row],[Fees]]/Data[[#This Row],[Converted Amount]]</f>
        <v>3.1000000000000003E-2</v>
      </c>
      <c r="M683" s="11">
        <v>150</v>
      </c>
      <c r="N683" s="11">
        <v>4.6500000000000004</v>
      </c>
      <c r="O683" s="11">
        <v>145.35</v>
      </c>
      <c r="P683" t="s">
        <v>21</v>
      </c>
      <c r="Q683" t="s">
        <v>2397</v>
      </c>
      <c r="R683" t="s">
        <v>2398</v>
      </c>
      <c r="S683" t="s">
        <v>2399</v>
      </c>
      <c r="T683" t="s">
        <v>2400</v>
      </c>
    </row>
    <row r="684" spans="3:20" x14ac:dyDescent="0.45">
      <c r="C68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45937</v>
      </c>
      <c r="D684" t="s">
        <v>1136</v>
      </c>
      <c r="E684" t="s">
        <v>1875</v>
      </c>
      <c r="F684" t="s">
        <v>48</v>
      </c>
      <c r="G684" t="s">
        <v>174</v>
      </c>
      <c r="H684" s="1">
        <v>45937</v>
      </c>
      <c r="I684" t="s">
        <v>175</v>
      </c>
      <c r="J684">
        <v>-6</v>
      </c>
      <c r="K684" t="s">
        <v>21</v>
      </c>
      <c r="L684" s="3">
        <f>Data[[#This Row],[Fees]]/Data[[#This Row],[Converted Amount]]</f>
        <v>0</v>
      </c>
      <c r="M684" s="11">
        <v>-6</v>
      </c>
      <c r="N684" s="11">
        <v>0</v>
      </c>
      <c r="O684" s="11">
        <v>-6</v>
      </c>
      <c r="P684" t="s">
        <v>21</v>
      </c>
    </row>
    <row r="685" spans="3:20" x14ac:dyDescent="0.45">
      <c r="C68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45937</v>
      </c>
      <c r="D685" t="s">
        <v>1136</v>
      </c>
      <c r="E685" t="s">
        <v>1875</v>
      </c>
      <c r="F685" t="s">
        <v>48</v>
      </c>
      <c r="G685" t="s">
        <v>176</v>
      </c>
      <c r="H685" s="1">
        <v>45937</v>
      </c>
      <c r="I685" t="s">
        <v>177</v>
      </c>
      <c r="J685">
        <v>-0.6</v>
      </c>
      <c r="K685" t="s">
        <v>21</v>
      </c>
      <c r="L685" s="3">
        <f>Data[[#This Row],[Fees]]/Data[[#This Row],[Converted Amount]]</f>
        <v>0</v>
      </c>
      <c r="M685" s="11">
        <v>-0.6</v>
      </c>
      <c r="N685" s="11">
        <v>0</v>
      </c>
      <c r="O685" s="11">
        <v>-0.6</v>
      </c>
      <c r="P685" t="s">
        <v>21</v>
      </c>
    </row>
    <row r="686" spans="3:20" x14ac:dyDescent="0.45">
      <c r="C68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86" t="s">
        <v>1136</v>
      </c>
      <c r="E686" t="s">
        <v>1875</v>
      </c>
      <c r="F686" t="s">
        <v>19</v>
      </c>
      <c r="G686" t="s">
        <v>158</v>
      </c>
      <c r="H686" s="1">
        <v>45938</v>
      </c>
      <c r="I686" t="s">
        <v>159</v>
      </c>
      <c r="J686">
        <v>30250</v>
      </c>
      <c r="K686" t="s">
        <v>21</v>
      </c>
      <c r="L686" s="3">
        <f>Data[[#This Row],[Fees]]/Data[[#This Row],[Converted Amount]]</f>
        <v>3.4009917355371899E-2</v>
      </c>
      <c r="M686" s="11">
        <v>30250</v>
      </c>
      <c r="N686" s="11">
        <v>1028.8</v>
      </c>
      <c r="O686" s="11">
        <v>29221.200000000001</v>
      </c>
      <c r="P686" t="s">
        <v>21</v>
      </c>
      <c r="Q686" t="s">
        <v>2570</v>
      </c>
      <c r="R686" t="s">
        <v>2571</v>
      </c>
      <c r="S686" t="s">
        <v>2572</v>
      </c>
      <c r="T686" t="s">
        <v>2573</v>
      </c>
    </row>
    <row r="687" spans="3:20" x14ac:dyDescent="0.45">
      <c r="C68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87" t="s">
        <v>1136</v>
      </c>
      <c r="E687" t="s">
        <v>1875</v>
      </c>
      <c r="F687" t="s">
        <v>19</v>
      </c>
      <c r="G687" t="s">
        <v>160</v>
      </c>
      <c r="H687" s="1">
        <v>45938</v>
      </c>
      <c r="I687" t="s">
        <v>161</v>
      </c>
      <c r="J687">
        <v>15850</v>
      </c>
      <c r="K687" t="s">
        <v>21</v>
      </c>
      <c r="L687" s="3">
        <f>Data[[#This Row],[Fees]]/Data[[#This Row],[Converted Amount]]</f>
        <v>2.9018927444794951E-2</v>
      </c>
      <c r="M687" s="11">
        <v>15850</v>
      </c>
      <c r="N687" s="11">
        <v>459.95</v>
      </c>
      <c r="O687" s="11">
        <v>15390.05</v>
      </c>
      <c r="P687" t="s">
        <v>21</v>
      </c>
      <c r="Q687" t="s">
        <v>2686</v>
      </c>
      <c r="R687" t="s">
        <v>2687</v>
      </c>
      <c r="S687" t="s">
        <v>2688</v>
      </c>
      <c r="T687" t="s">
        <v>2689</v>
      </c>
    </row>
    <row r="688" spans="3:20" x14ac:dyDescent="0.45">
      <c r="C68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88" t="s">
        <v>1136</v>
      </c>
      <c r="E688" t="s">
        <v>1875</v>
      </c>
      <c r="F688" t="s">
        <v>19</v>
      </c>
      <c r="G688" t="s">
        <v>46</v>
      </c>
      <c r="H688" s="1">
        <v>45938</v>
      </c>
      <c r="I688" t="s">
        <v>47</v>
      </c>
      <c r="J688">
        <v>960</v>
      </c>
      <c r="K688" t="s">
        <v>21</v>
      </c>
      <c r="L688" s="3">
        <f>Data[[#This Row],[Fees]]/Data[[#This Row],[Converted Amount]]</f>
        <v>4.4312499999999998E-2</v>
      </c>
      <c r="M688" s="11">
        <v>960</v>
      </c>
      <c r="N688" s="11">
        <v>42.54</v>
      </c>
      <c r="O688" s="11">
        <v>917.46</v>
      </c>
      <c r="P688" t="s">
        <v>21</v>
      </c>
      <c r="Q688" t="s">
        <v>2678</v>
      </c>
      <c r="R688" t="s">
        <v>2679</v>
      </c>
      <c r="S688" t="s">
        <v>2680</v>
      </c>
      <c r="T688" t="s">
        <v>2681</v>
      </c>
    </row>
    <row r="689" spans="3:20" x14ac:dyDescent="0.45">
      <c r="C68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89" t="s">
        <v>1136</v>
      </c>
      <c r="E689" t="s">
        <v>1875</v>
      </c>
      <c r="F689" t="s">
        <v>19</v>
      </c>
      <c r="G689" t="s">
        <v>162</v>
      </c>
      <c r="H689" s="1">
        <v>45938</v>
      </c>
      <c r="I689" t="s">
        <v>163</v>
      </c>
      <c r="J689">
        <v>1850</v>
      </c>
      <c r="K689" t="s">
        <v>21</v>
      </c>
      <c r="L689" s="3">
        <f>Data[[#This Row],[Fees]]/Data[[#This Row],[Converted Amount]]</f>
        <v>2.9162162162162164E-2</v>
      </c>
      <c r="M689" s="11">
        <v>1850</v>
      </c>
      <c r="N689" s="11">
        <v>53.95</v>
      </c>
      <c r="O689" s="11">
        <v>1796.05</v>
      </c>
      <c r="P689" t="s">
        <v>21</v>
      </c>
      <c r="Q689" t="s">
        <v>2690</v>
      </c>
      <c r="R689" t="s">
        <v>2691</v>
      </c>
      <c r="S689" t="s">
        <v>2692</v>
      </c>
      <c r="T689" t="s">
        <v>2693</v>
      </c>
    </row>
    <row r="690" spans="3:20" x14ac:dyDescent="0.45">
      <c r="C69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90" t="s">
        <v>1136</v>
      </c>
      <c r="E690" t="s">
        <v>1875</v>
      </c>
      <c r="F690" t="s">
        <v>19</v>
      </c>
      <c r="G690" t="s">
        <v>164</v>
      </c>
      <c r="H690" s="1">
        <v>45938</v>
      </c>
      <c r="I690" t="s">
        <v>165</v>
      </c>
      <c r="J690">
        <v>1000</v>
      </c>
      <c r="K690" t="s">
        <v>21</v>
      </c>
      <c r="L690" s="3">
        <f>Data[[#This Row],[Fees]]/Data[[#This Row],[Converted Amount]]</f>
        <v>2.93E-2</v>
      </c>
      <c r="M690" s="11">
        <v>1000</v>
      </c>
      <c r="N690" s="11">
        <v>29.3</v>
      </c>
      <c r="O690" s="11">
        <v>970.7</v>
      </c>
      <c r="P690" t="s">
        <v>21</v>
      </c>
      <c r="Q690" t="s">
        <v>2272</v>
      </c>
      <c r="R690" t="s">
        <v>2273</v>
      </c>
      <c r="S690" t="s">
        <v>2274</v>
      </c>
      <c r="T690" t="s">
        <v>2275</v>
      </c>
    </row>
    <row r="691" spans="3:20" x14ac:dyDescent="0.45">
      <c r="C69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91" t="s">
        <v>1136</v>
      </c>
      <c r="E691" t="s">
        <v>1875</v>
      </c>
      <c r="F691" t="s">
        <v>19</v>
      </c>
      <c r="G691" t="s">
        <v>166</v>
      </c>
      <c r="H691" s="1">
        <v>45938</v>
      </c>
      <c r="I691" t="s">
        <v>167</v>
      </c>
      <c r="J691">
        <v>5450</v>
      </c>
      <c r="K691" t="s">
        <v>21</v>
      </c>
      <c r="L691" s="3">
        <f>Data[[#This Row],[Fees]]/Data[[#This Row],[Converted Amount]]</f>
        <v>3.4055045871559629E-2</v>
      </c>
      <c r="M691" s="11">
        <v>5450</v>
      </c>
      <c r="N691" s="11">
        <v>185.6</v>
      </c>
      <c r="O691" s="11">
        <v>5264.4</v>
      </c>
      <c r="P691" t="s">
        <v>21</v>
      </c>
      <c r="Q691" t="s">
        <v>2694</v>
      </c>
      <c r="R691" t="s">
        <v>2695</v>
      </c>
      <c r="S691" t="s">
        <v>2696</v>
      </c>
      <c r="T691" t="s">
        <v>2697</v>
      </c>
    </row>
    <row r="692" spans="3:20" x14ac:dyDescent="0.45">
      <c r="C69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45938</v>
      </c>
      <c r="D692" t="s">
        <v>1136</v>
      </c>
      <c r="E692" t="s">
        <v>1875</v>
      </c>
      <c r="F692" t="s">
        <v>48</v>
      </c>
      <c r="G692" t="s">
        <v>178</v>
      </c>
      <c r="H692" s="1">
        <v>45938</v>
      </c>
      <c r="I692" t="s">
        <v>179</v>
      </c>
      <c r="J692">
        <v>-121</v>
      </c>
      <c r="K692" t="s">
        <v>21</v>
      </c>
      <c r="L692" s="3">
        <f>Data[[#This Row],[Fees]]/Data[[#This Row],[Converted Amount]]</f>
        <v>0</v>
      </c>
      <c r="M692" s="11">
        <v>-121</v>
      </c>
      <c r="N692" s="11">
        <v>0</v>
      </c>
      <c r="O692" s="11">
        <v>-121</v>
      </c>
      <c r="P692" t="s">
        <v>21</v>
      </c>
      <c r="Q692">
        <v>4.0000000000000001E-3</v>
      </c>
    </row>
    <row r="693" spans="3:20" x14ac:dyDescent="0.45">
      <c r="C69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45938</v>
      </c>
      <c r="D693" t="s">
        <v>1136</v>
      </c>
      <c r="E693" t="s">
        <v>1875</v>
      </c>
      <c r="F693" t="s">
        <v>48</v>
      </c>
      <c r="G693" t="s">
        <v>180</v>
      </c>
      <c r="H693" s="1">
        <v>45938</v>
      </c>
      <c r="I693" t="s">
        <v>181</v>
      </c>
      <c r="J693">
        <v>-63.4</v>
      </c>
      <c r="K693" t="s">
        <v>21</v>
      </c>
      <c r="L693" s="3">
        <f>Data[[#This Row],[Fees]]/Data[[#This Row],[Converted Amount]]</f>
        <v>0</v>
      </c>
      <c r="M693" s="11">
        <v>-63.4</v>
      </c>
      <c r="N693" s="11">
        <v>0</v>
      </c>
      <c r="O693" s="11">
        <v>-63.4</v>
      </c>
      <c r="P693" t="s">
        <v>21</v>
      </c>
    </row>
    <row r="694" spans="3:20" x14ac:dyDescent="0.45">
      <c r="C69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45938</v>
      </c>
      <c r="D694" t="s">
        <v>1136</v>
      </c>
      <c r="E694" t="s">
        <v>1875</v>
      </c>
      <c r="F694" t="s">
        <v>48</v>
      </c>
      <c r="G694" t="s">
        <v>182</v>
      </c>
      <c r="H694" s="1">
        <v>45938</v>
      </c>
      <c r="I694" t="s">
        <v>181</v>
      </c>
      <c r="J694">
        <v>-3.84</v>
      </c>
      <c r="K694" t="s">
        <v>21</v>
      </c>
      <c r="L694" s="3">
        <f>Data[[#This Row],[Fees]]/Data[[#This Row],[Converted Amount]]</f>
        <v>0</v>
      </c>
      <c r="M694" s="11">
        <v>-3.84</v>
      </c>
      <c r="N694" s="11">
        <v>0</v>
      </c>
      <c r="O694" s="11">
        <v>-3.84</v>
      </c>
      <c r="P694" t="s">
        <v>21</v>
      </c>
    </row>
    <row r="695" spans="3:20" x14ac:dyDescent="0.45">
      <c r="C69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45938</v>
      </c>
      <c r="D695" t="s">
        <v>1136</v>
      </c>
      <c r="E695" t="s">
        <v>1875</v>
      </c>
      <c r="F695" t="s">
        <v>48</v>
      </c>
      <c r="G695" t="s">
        <v>183</v>
      </c>
      <c r="H695" s="1">
        <v>45938</v>
      </c>
      <c r="I695" t="s">
        <v>181</v>
      </c>
      <c r="J695">
        <v>-7.4</v>
      </c>
      <c r="K695" t="s">
        <v>21</v>
      </c>
      <c r="L695" s="3">
        <f>Data[[#This Row],[Fees]]/Data[[#This Row],[Converted Amount]]</f>
        <v>0</v>
      </c>
      <c r="M695" s="11">
        <v>-7.4</v>
      </c>
      <c r="N695" s="11">
        <v>0</v>
      </c>
      <c r="O695" s="11">
        <v>-7.4</v>
      </c>
      <c r="P695" t="s">
        <v>21</v>
      </c>
    </row>
    <row r="696" spans="3:20" x14ac:dyDescent="0.45">
      <c r="C69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45938</v>
      </c>
      <c r="D696" t="s">
        <v>1136</v>
      </c>
      <c r="E696" t="s">
        <v>1875</v>
      </c>
      <c r="F696" t="s">
        <v>48</v>
      </c>
      <c r="G696" t="s">
        <v>184</v>
      </c>
      <c r="H696" s="1">
        <v>45938</v>
      </c>
      <c r="I696" t="s">
        <v>181</v>
      </c>
      <c r="J696">
        <v>-4</v>
      </c>
      <c r="K696" t="s">
        <v>21</v>
      </c>
      <c r="L696" s="3">
        <f>Data[[#This Row],[Fees]]/Data[[#This Row],[Converted Amount]]</f>
        <v>0</v>
      </c>
      <c r="M696" s="11">
        <v>-4</v>
      </c>
      <c r="N696" s="11">
        <v>0</v>
      </c>
      <c r="O696" s="11">
        <v>-4</v>
      </c>
      <c r="P696" t="s">
        <v>21</v>
      </c>
    </row>
    <row r="697" spans="3:20" x14ac:dyDescent="0.45">
      <c r="C69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97" t="s">
        <v>1136</v>
      </c>
      <c r="E697" t="s">
        <v>1875</v>
      </c>
      <c r="F697" t="s">
        <v>19</v>
      </c>
      <c r="G697" t="s">
        <v>168</v>
      </c>
      <c r="H697" s="1">
        <v>45939</v>
      </c>
      <c r="I697" t="s">
        <v>169</v>
      </c>
      <c r="J697">
        <v>2230</v>
      </c>
      <c r="K697" t="s">
        <v>21</v>
      </c>
      <c r="L697" s="3">
        <f>Data[[#This Row],[Fees]]/Data[[#This Row],[Converted Amount]]</f>
        <v>2.9134529147982063E-2</v>
      </c>
      <c r="M697" s="11">
        <v>2230</v>
      </c>
      <c r="N697" s="11">
        <v>64.97</v>
      </c>
      <c r="O697" s="11">
        <v>2165.0300000000002</v>
      </c>
      <c r="P697" t="s">
        <v>21</v>
      </c>
      <c r="Q697" t="s">
        <v>2448</v>
      </c>
      <c r="R697" t="s">
        <v>2449</v>
      </c>
      <c r="S697" t="s">
        <v>2378</v>
      </c>
      <c r="T697" t="s">
        <v>2450</v>
      </c>
    </row>
    <row r="698" spans="3:20" x14ac:dyDescent="0.45">
      <c r="C69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45938</v>
      </c>
      <c r="D698" t="s">
        <v>1136</v>
      </c>
      <c r="E698" t="s">
        <v>1875</v>
      </c>
      <c r="F698" t="s">
        <v>48</v>
      </c>
      <c r="G698" t="s">
        <v>185</v>
      </c>
      <c r="H698" s="1">
        <v>45939</v>
      </c>
      <c r="I698" t="s">
        <v>181</v>
      </c>
      <c r="J698">
        <v>-21.8</v>
      </c>
      <c r="K698" t="s">
        <v>21</v>
      </c>
      <c r="L698" s="3">
        <f>Data[[#This Row],[Fees]]/Data[[#This Row],[Converted Amount]]</f>
        <v>0</v>
      </c>
      <c r="M698" s="11">
        <v>-21.8</v>
      </c>
      <c r="N698" s="11">
        <v>0</v>
      </c>
      <c r="O698" s="11">
        <v>-21.8</v>
      </c>
      <c r="P698" t="s">
        <v>21</v>
      </c>
    </row>
    <row r="699" spans="3:20" x14ac:dyDescent="0.45">
      <c r="C69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699" t="s">
        <v>1136</v>
      </c>
      <c r="E699" t="s">
        <v>1874</v>
      </c>
      <c r="F699" t="s">
        <v>19</v>
      </c>
      <c r="G699" t="s">
        <v>66</v>
      </c>
      <c r="H699" s="1">
        <v>45940</v>
      </c>
      <c r="I699" t="s">
        <v>67</v>
      </c>
      <c r="J699">
        <v>2650</v>
      </c>
      <c r="K699" t="s">
        <v>21</v>
      </c>
      <c r="L699" s="3">
        <f>Data[[#This Row],[Fees]]/Data[[#This Row],[Converted Amount]]</f>
        <v>2.9113207547169815E-2</v>
      </c>
      <c r="M699" s="11">
        <v>2650</v>
      </c>
      <c r="N699" s="11">
        <v>77.150000000000006</v>
      </c>
      <c r="O699" s="11">
        <v>2572.85</v>
      </c>
      <c r="P699" t="s">
        <v>21</v>
      </c>
      <c r="Q699" t="s">
        <v>2698</v>
      </c>
      <c r="R699" t="s">
        <v>2699</v>
      </c>
      <c r="S699" t="s">
        <v>2700</v>
      </c>
      <c r="T699" t="s">
        <v>2701</v>
      </c>
    </row>
    <row r="700" spans="3:20" x14ac:dyDescent="0.45">
      <c r="C70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00" t="s">
        <v>1136</v>
      </c>
      <c r="E700" t="s">
        <v>1874</v>
      </c>
      <c r="F700" t="s">
        <v>19</v>
      </c>
      <c r="G700" t="s">
        <v>44</v>
      </c>
      <c r="H700" s="1">
        <v>45940</v>
      </c>
      <c r="I700" t="s">
        <v>45</v>
      </c>
      <c r="J700">
        <v>6756</v>
      </c>
      <c r="K700" t="s">
        <v>21</v>
      </c>
      <c r="L700" s="3">
        <f>Data[[#This Row],[Fees]]/Data[[#This Row],[Converted Amount]]</f>
        <v>2.904381290704559E-2</v>
      </c>
      <c r="M700" s="11">
        <v>6756</v>
      </c>
      <c r="N700" s="11">
        <v>196.22</v>
      </c>
      <c r="O700" s="11">
        <v>6559.78</v>
      </c>
      <c r="P700" t="s">
        <v>21</v>
      </c>
      <c r="Q700" t="s">
        <v>2270</v>
      </c>
      <c r="R700" t="s">
        <v>2271</v>
      </c>
      <c r="S700" t="s">
        <v>2361</v>
      </c>
      <c r="T700" t="s">
        <v>2362</v>
      </c>
    </row>
    <row r="701" spans="3:20" x14ac:dyDescent="0.45">
      <c r="C70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01" t="s">
        <v>1136</v>
      </c>
      <c r="E701" t="s">
        <v>1874</v>
      </c>
      <c r="F701" t="s">
        <v>19</v>
      </c>
      <c r="G701" t="s">
        <v>68</v>
      </c>
      <c r="H701" s="1">
        <v>45940</v>
      </c>
      <c r="I701" t="s">
        <v>69</v>
      </c>
      <c r="J701">
        <v>6400</v>
      </c>
      <c r="K701" t="s">
        <v>21</v>
      </c>
      <c r="L701" s="3">
        <f>Data[[#This Row],[Fees]]/Data[[#This Row],[Converted Amount]]</f>
        <v>4.4046874999999999E-2</v>
      </c>
      <c r="M701" s="11">
        <v>6400</v>
      </c>
      <c r="N701" s="11">
        <v>281.89999999999998</v>
      </c>
      <c r="O701" s="11">
        <v>6118.1</v>
      </c>
      <c r="P701" t="s">
        <v>21</v>
      </c>
      <c r="Q701" t="s">
        <v>2702</v>
      </c>
      <c r="R701" t="s">
        <v>2703</v>
      </c>
      <c r="S701" t="s">
        <v>2704</v>
      </c>
      <c r="T701" t="s">
        <v>2705</v>
      </c>
    </row>
    <row r="702" spans="3:20" x14ac:dyDescent="0.45">
      <c r="C70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02" t="s">
        <v>1136</v>
      </c>
      <c r="E702" t="s">
        <v>1874</v>
      </c>
      <c r="F702" t="s">
        <v>19</v>
      </c>
      <c r="G702" t="s">
        <v>70</v>
      </c>
      <c r="H702" s="1">
        <v>45940</v>
      </c>
      <c r="I702" t="s">
        <v>71</v>
      </c>
      <c r="J702">
        <v>225</v>
      </c>
      <c r="K702" t="s">
        <v>21</v>
      </c>
      <c r="L702" s="3">
        <f>Data[[#This Row],[Fees]]/Data[[#This Row],[Converted Amount]]</f>
        <v>3.5333333333333335E-2</v>
      </c>
      <c r="M702" s="11">
        <v>225</v>
      </c>
      <c r="N702" s="11">
        <v>7.95</v>
      </c>
      <c r="O702" s="11">
        <v>217.05</v>
      </c>
      <c r="P702" t="s">
        <v>21</v>
      </c>
      <c r="Q702" t="s">
        <v>2322</v>
      </c>
      <c r="R702" t="s">
        <v>2323</v>
      </c>
      <c r="S702" t="s">
        <v>2324</v>
      </c>
      <c r="T702" t="s">
        <v>1926</v>
      </c>
    </row>
    <row r="703" spans="3:20" x14ac:dyDescent="0.45">
      <c r="C70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03" t="s">
        <v>1136</v>
      </c>
      <c r="E703" t="s">
        <v>1874</v>
      </c>
      <c r="F703" t="s">
        <v>19</v>
      </c>
      <c r="G703" t="s">
        <v>119</v>
      </c>
      <c r="H703" s="1">
        <v>45940</v>
      </c>
      <c r="I703" t="s">
        <v>120</v>
      </c>
      <c r="J703">
        <v>39274</v>
      </c>
      <c r="K703" t="s">
        <v>21</v>
      </c>
      <c r="L703" s="3">
        <f>Data[[#This Row],[Fees]]/Data[[#This Row],[Converted Amount]]</f>
        <v>0</v>
      </c>
      <c r="M703" s="11">
        <v>39274</v>
      </c>
      <c r="N703" s="11">
        <v>0</v>
      </c>
      <c r="O703" s="11">
        <v>39274</v>
      </c>
      <c r="P703" t="s">
        <v>21</v>
      </c>
      <c r="Q703" t="s">
        <v>2706</v>
      </c>
      <c r="R703" t="s">
        <v>2707</v>
      </c>
      <c r="S703" t="s">
        <v>2708</v>
      </c>
      <c r="T703" t="s">
        <v>2709</v>
      </c>
    </row>
    <row r="704" spans="3:20" x14ac:dyDescent="0.45">
      <c r="C70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45939</v>
      </c>
      <c r="D704" t="s">
        <v>1136</v>
      </c>
      <c r="E704" t="s">
        <v>1875</v>
      </c>
      <c r="F704" t="s">
        <v>48</v>
      </c>
      <c r="G704" t="s">
        <v>186</v>
      </c>
      <c r="H704" s="1">
        <v>45940</v>
      </c>
      <c r="I704" t="s">
        <v>187</v>
      </c>
      <c r="J704">
        <v>-8.92</v>
      </c>
      <c r="K704" t="s">
        <v>21</v>
      </c>
      <c r="L704" s="3">
        <f>Data[[#This Row],[Fees]]/Data[[#This Row],[Converted Amount]]</f>
        <v>0</v>
      </c>
      <c r="M704" s="11">
        <v>-8.92</v>
      </c>
      <c r="N704" s="11">
        <v>0</v>
      </c>
      <c r="O704" s="11">
        <v>-8.92</v>
      </c>
      <c r="P704" t="s">
        <v>21</v>
      </c>
      <c r="Q704">
        <v>4.0000000000000001E-3</v>
      </c>
    </row>
    <row r="705" spans="3:25" x14ac:dyDescent="0.45">
      <c r="C70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45940</v>
      </c>
      <c r="D705" t="s">
        <v>1136</v>
      </c>
      <c r="E705" t="s">
        <v>1875</v>
      </c>
      <c r="F705" t="s">
        <v>48</v>
      </c>
      <c r="G705" t="s">
        <v>188</v>
      </c>
      <c r="H705" s="1">
        <v>45940</v>
      </c>
      <c r="I705" t="s">
        <v>189</v>
      </c>
      <c r="J705">
        <v>-10.6</v>
      </c>
      <c r="K705" t="s">
        <v>21</v>
      </c>
      <c r="L705" s="3">
        <f>Data[[#This Row],[Fees]]/Data[[#This Row],[Converted Amount]]</f>
        <v>0</v>
      </c>
      <c r="M705" s="11">
        <v>-10.6</v>
      </c>
      <c r="N705" s="11">
        <v>0</v>
      </c>
      <c r="O705" s="11">
        <v>-10.6</v>
      </c>
      <c r="P705" t="s">
        <v>21</v>
      </c>
    </row>
    <row r="706" spans="3:25" x14ac:dyDescent="0.45">
      <c r="C70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45940</v>
      </c>
      <c r="D706" t="s">
        <v>1136</v>
      </c>
      <c r="E706" t="s">
        <v>1875</v>
      </c>
      <c r="F706" t="s">
        <v>48</v>
      </c>
      <c r="G706" t="s">
        <v>190</v>
      </c>
      <c r="H706" s="1">
        <v>45940</v>
      </c>
      <c r="I706" t="s">
        <v>191</v>
      </c>
      <c r="J706">
        <v>-27.02</v>
      </c>
      <c r="K706" t="s">
        <v>21</v>
      </c>
      <c r="L706" s="3">
        <f>Data[[#This Row],[Fees]]/Data[[#This Row],[Converted Amount]]</f>
        <v>0</v>
      </c>
      <c r="M706" s="11">
        <v>-27.02</v>
      </c>
      <c r="N706" s="11">
        <v>0</v>
      </c>
      <c r="O706" s="11">
        <v>-27.02</v>
      </c>
      <c r="P706" t="s">
        <v>21</v>
      </c>
    </row>
    <row r="707" spans="3:25" x14ac:dyDescent="0.45">
      <c r="C70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07" t="s">
        <v>1136</v>
      </c>
      <c r="E707" t="s">
        <v>1875</v>
      </c>
      <c r="F707" t="s">
        <v>48</v>
      </c>
      <c r="G707" t="s">
        <v>192</v>
      </c>
      <c r="H707" s="1">
        <v>45940</v>
      </c>
      <c r="I707" t="s">
        <v>193</v>
      </c>
      <c r="J707">
        <v>-8</v>
      </c>
      <c r="K707" t="s">
        <v>21</v>
      </c>
      <c r="L707" s="3">
        <f>Data[[#This Row],[Fees]]/Data[[#This Row],[Converted Amount]]</f>
        <v>0</v>
      </c>
      <c r="M707" s="11">
        <v>-8</v>
      </c>
      <c r="N707" s="11">
        <v>0</v>
      </c>
      <c r="O707" s="11">
        <v>-8</v>
      </c>
      <c r="P707" t="s">
        <v>21</v>
      </c>
    </row>
    <row r="708" spans="3:25" x14ac:dyDescent="0.45">
      <c r="C70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45940</v>
      </c>
      <c r="D708" t="s">
        <v>1136</v>
      </c>
      <c r="E708" t="s">
        <v>1875</v>
      </c>
      <c r="F708" t="s">
        <v>48</v>
      </c>
      <c r="G708" t="s">
        <v>194</v>
      </c>
      <c r="H708" s="1">
        <v>45940</v>
      </c>
      <c r="I708" t="s">
        <v>191</v>
      </c>
      <c r="J708">
        <v>-25.6</v>
      </c>
      <c r="K708" t="s">
        <v>21</v>
      </c>
      <c r="L708" s="3">
        <f>Data[[#This Row],[Fees]]/Data[[#This Row],[Converted Amount]]</f>
        <v>0</v>
      </c>
      <c r="M708" s="11">
        <v>-25.6</v>
      </c>
      <c r="N708" s="11">
        <v>0</v>
      </c>
      <c r="O708" s="11">
        <v>-25.6</v>
      </c>
      <c r="P708" t="s">
        <v>21</v>
      </c>
    </row>
    <row r="709" spans="3:25" x14ac:dyDescent="0.45">
      <c r="C70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45940</v>
      </c>
      <c r="D709" t="s">
        <v>1136</v>
      </c>
      <c r="E709" t="s">
        <v>1875</v>
      </c>
      <c r="F709" t="s">
        <v>48</v>
      </c>
      <c r="G709" t="s">
        <v>195</v>
      </c>
      <c r="H709" s="1">
        <v>45940</v>
      </c>
      <c r="I709" t="s">
        <v>191</v>
      </c>
      <c r="J709">
        <v>-158</v>
      </c>
      <c r="K709" t="s">
        <v>21</v>
      </c>
      <c r="L709" s="3">
        <f>Data[[#This Row],[Fees]]/Data[[#This Row],[Converted Amount]]</f>
        <v>0</v>
      </c>
      <c r="M709" s="11">
        <v>-158</v>
      </c>
      <c r="N709" s="11">
        <v>0</v>
      </c>
      <c r="O709" s="11">
        <v>-158</v>
      </c>
      <c r="P709" t="s">
        <v>21</v>
      </c>
    </row>
    <row r="710" spans="3:25" x14ac:dyDescent="0.45">
      <c r="C71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10" t="s">
        <v>1136</v>
      </c>
      <c r="E710" t="s">
        <v>1874</v>
      </c>
      <c r="F710" t="s">
        <v>19</v>
      </c>
      <c r="G710" t="s">
        <v>72</v>
      </c>
      <c r="H710" s="1">
        <v>45941</v>
      </c>
      <c r="I710" t="s">
        <v>73</v>
      </c>
      <c r="J710">
        <v>17600</v>
      </c>
      <c r="K710" t="s">
        <v>21</v>
      </c>
      <c r="L710" s="3">
        <f>Data[[#This Row],[Fees]]/Data[[#This Row],[Converted Amount]]</f>
        <v>3.401704545454546E-2</v>
      </c>
      <c r="M710" s="11">
        <v>17600</v>
      </c>
      <c r="N710" s="11">
        <v>598.70000000000005</v>
      </c>
      <c r="O710" s="11">
        <v>17001.3</v>
      </c>
      <c r="P710" t="s">
        <v>21</v>
      </c>
      <c r="Q710" t="s">
        <v>2710</v>
      </c>
      <c r="R710" t="s">
        <v>2711</v>
      </c>
      <c r="S710" t="s">
        <v>2712</v>
      </c>
      <c r="T710" t="s">
        <v>2713</v>
      </c>
    </row>
    <row r="711" spans="3:25" x14ac:dyDescent="0.45">
      <c r="C71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11" t="s">
        <v>1136</v>
      </c>
      <c r="E711" t="s">
        <v>1874</v>
      </c>
      <c r="F711" t="s">
        <v>19</v>
      </c>
      <c r="G711" t="s">
        <v>74</v>
      </c>
      <c r="H711" s="1">
        <v>45941</v>
      </c>
      <c r="I711" t="s">
        <v>75</v>
      </c>
      <c r="J711">
        <v>63350</v>
      </c>
      <c r="K711" t="s">
        <v>21</v>
      </c>
      <c r="L711" s="3">
        <f>Data[[#This Row],[Fees]]/Data[[#This Row],[Converted Amount]]</f>
        <v>4.4004735595895815E-2</v>
      </c>
      <c r="M711" s="11">
        <v>63350</v>
      </c>
      <c r="N711" s="11">
        <v>2787.7</v>
      </c>
      <c r="O711" s="11">
        <v>60562.3</v>
      </c>
      <c r="P711" t="s">
        <v>21</v>
      </c>
      <c r="Q711" t="s">
        <v>2714</v>
      </c>
      <c r="R711" t="s">
        <v>2715</v>
      </c>
      <c r="S711" t="s">
        <v>2716</v>
      </c>
      <c r="T711" t="s">
        <v>2717</v>
      </c>
      <c r="Y711" t="s">
        <v>76</v>
      </c>
    </row>
    <row r="712" spans="3:25" x14ac:dyDescent="0.45">
      <c r="C71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45941</v>
      </c>
      <c r="D712" t="s">
        <v>1136</v>
      </c>
      <c r="E712" t="s">
        <v>1875</v>
      </c>
      <c r="F712" t="s">
        <v>48</v>
      </c>
      <c r="G712" t="s">
        <v>196</v>
      </c>
      <c r="H712" s="1">
        <v>45941</v>
      </c>
      <c r="I712" t="s">
        <v>197</v>
      </c>
      <c r="J712">
        <v>-70.400000000000006</v>
      </c>
      <c r="K712" t="s">
        <v>21</v>
      </c>
      <c r="L712" s="3">
        <f>Data[[#This Row],[Fees]]/Data[[#This Row],[Converted Amount]]</f>
        <v>0</v>
      </c>
      <c r="M712" s="11">
        <v>-70.400000000000006</v>
      </c>
      <c r="N712" s="11">
        <v>0</v>
      </c>
      <c r="O712" s="11">
        <v>-70.400000000000006</v>
      </c>
      <c r="P712" t="s">
        <v>21</v>
      </c>
    </row>
    <row r="713" spans="3:25" x14ac:dyDescent="0.45">
      <c r="C71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13" t="s">
        <v>1136</v>
      </c>
      <c r="E713" t="s">
        <v>1874</v>
      </c>
      <c r="F713" t="s">
        <v>19</v>
      </c>
      <c r="G713" t="s">
        <v>77</v>
      </c>
      <c r="H713" s="1">
        <v>45943</v>
      </c>
      <c r="I713" t="s">
        <v>78</v>
      </c>
      <c r="J713">
        <v>54</v>
      </c>
      <c r="K713" t="s">
        <v>21</v>
      </c>
      <c r="L713" s="3">
        <f>Data[[#This Row],[Fees]]/Data[[#This Row],[Converted Amount]]</f>
        <v>3.4629629629629628E-2</v>
      </c>
      <c r="M713" s="11">
        <v>54</v>
      </c>
      <c r="N713" s="11">
        <v>1.87</v>
      </c>
      <c r="O713" s="11">
        <v>52.13</v>
      </c>
      <c r="P713" t="s">
        <v>21</v>
      </c>
      <c r="Q713" t="s">
        <v>2718</v>
      </c>
      <c r="R713" t="s">
        <v>2191</v>
      </c>
      <c r="S713" t="s">
        <v>2192</v>
      </c>
      <c r="T713" t="s">
        <v>2193</v>
      </c>
    </row>
    <row r="714" spans="3:25" x14ac:dyDescent="0.45">
      <c r="C71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14" t="s">
        <v>1136</v>
      </c>
      <c r="E714" t="s">
        <v>1874</v>
      </c>
      <c r="F714" t="s">
        <v>19</v>
      </c>
      <c r="G714" t="s">
        <v>79</v>
      </c>
      <c r="H714" s="1">
        <v>45943</v>
      </c>
      <c r="I714" t="s">
        <v>80</v>
      </c>
      <c r="J714">
        <v>15000</v>
      </c>
      <c r="K714" t="s">
        <v>21</v>
      </c>
      <c r="L714" s="3">
        <f>Data[[#This Row],[Fees]]/Data[[#This Row],[Converted Amount]]</f>
        <v>2.9020000000000001E-2</v>
      </c>
      <c r="M714" s="11">
        <v>15000</v>
      </c>
      <c r="N714" s="11">
        <v>435.3</v>
      </c>
      <c r="O714" s="11">
        <v>14564.7</v>
      </c>
      <c r="P714" t="s">
        <v>21</v>
      </c>
      <c r="Q714" t="s">
        <v>2341</v>
      </c>
      <c r="R714" t="s">
        <v>2342</v>
      </c>
      <c r="S714" t="s">
        <v>2343</v>
      </c>
      <c r="T714" t="s">
        <v>2344</v>
      </c>
      <c r="Y714" t="s">
        <v>81</v>
      </c>
    </row>
    <row r="715" spans="3:25" x14ac:dyDescent="0.45">
      <c r="C71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15" t="s">
        <v>1136</v>
      </c>
      <c r="E715" t="s">
        <v>1874</v>
      </c>
      <c r="F715" t="s">
        <v>19</v>
      </c>
      <c r="G715" t="s">
        <v>82</v>
      </c>
      <c r="H715" s="1">
        <v>45943</v>
      </c>
      <c r="I715" t="s">
        <v>83</v>
      </c>
      <c r="J715">
        <v>5000</v>
      </c>
      <c r="K715" t="s">
        <v>21</v>
      </c>
      <c r="L715" s="3">
        <f>Data[[#This Row],[Fees]]/Data[[#This Row],[Converted Amount]]</f>
        <v>2.9060000000000002E-2</v>
      </c>
      <c r="M715" s="11">
        <v>5000</v>
      </c>
      <c r="N715" s="11">
        <v>145.30000000000001</v>
      </c>
      <c r="O715" s="11">
        <v>4854.7</v>
      </c>
      <c r="P715" t="s">
        <v>21</v>
      </c>
      <c r="Q715" t="s">
        <v>2341</v>
      </c>
      <c r="R715" t="s">
        <v>2342</v>
      </c>
      <c r="S715" t="s">
        <v>2343</v>
      </c>
      <c r="T715" t="s">
        <v>2344</v>
      </c>
    </row>
    <row r="716" spans="3:25" x14ac:dyDescent="0.45">
      <c r="C71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16" t="s">
        <v>1136</v>
      </c>
      <c r="E716" t="s">
        <v>1874</v>
      </c>
      <c r="F716" t="s">
        <v>19</v>
      </c>
      <c r="G716" t="s">
        <v>84</v>
      </c>
      <c r="H716" s="1">
        <v>45943</v>
      </c>
      <c r="I716" t="s">
        <v>85</v>
      </c>
      <c r="J716">
        <v>29100</v>
      </c>
      <c r="K716" t="s">
        <v>21</v>
      </c>
      <c r="L716" s="3">
        <f>Data[[#This Row],[Fees]]/Data[[#This Row],[Converted Amount]]</f>
        <v>2.9010309278350518E-2</v>
      </c>
      <c r="M716" s="11">
        <v>29100</v>
      </c>
      <c r="N716" s="11">
        <v>844.2</v>
      </c>
      <c r="O716" s="11">
        <v>28255.8</v>
      </c>
      <c r="P716" t="s">
        <v>21</v>
      </c>
      <c r="Q716" t="s">
        <v>2719</v>
      </c>
      <c r="R716" t="s">
        <v>2720</v>
      </c>
      <c r="S716" t="s">
        <v>2721</v>
      </c>
      <c r="T716" t="s">
        <v>2722</v>
      </c>
    </row>
    <row r="717" spans="3:25" x14ac:dyDescent="0.45">
      <c r="C71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45943</v>
      </c>
      <c r="D717" t="s">
        <v>1136</v>
      </c>
      <c r="E717" t="s">
        <v>1874</v>
      </c>
      <c r="F717" t="s">
        <v>48</v>
      </c>
      <c r="G717" t="s">
        <v>121</v>
      </c>
      <c r="H717" s="1">
        <v>45943</v>
      </c>
      <c r="I717" t="s">
        <v>122</v>
      </c>
      <c r="J717">
        <v>-0.22</v>
      </c>
      <c r="K717" t="s">
        <v>21</v>
      </c>
      <c r="L717" s="3">
        <f>Data[[#This Row],[Fees]]/Data[[#This Row],[Converted Amount]]</f>
        <v>0</v>
      </c>
      <c r="M717" s="11">
        <v>-0.22</v>
      </c>
      <c r="N717" s="11">
        <v>0</v>
      </c>
      <c r="O717" s="11">
        <v>-0.22</v>
      </c>
      <c r="P717" t="s">
        <v>21</v>
      </c>
    </row>
    <row r="718" spans="3:25" x14ac:dyDescent="0.45">
      <c r="C71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45943</v>
      </c>
      <c r="D718" t="s">
        <v>1136</v>
      </c>
      <c r="E718" t="s">
        <v>1874</v>
      </c>
      <c r="F718" t="s">
        <v>48</v>
      </c>
      <c r="G718" t="s">
        <v>123</v>
      </c>
      <c r="H718" s="1">
        <v>45943</v>
      </c>
      <c r="I718" t="s">
        <v>124</v>
      </c>
      <c r="J718">
        <v>-80</v>
      </c>
      <c r="K718" t="s">
        <v>21</v>
      </c>
      <c r="L718" s="3">
        <f>Data[[#This Row],[Fees]]/Data[[#This Row],[Converted Amount]]</f>
        <v>0</v>
      </c>
      <c r="M718" s="11">
        <v>-80</v>
      </c>
      <c r="N718" s="11">
        <v>0</v>
      </c>
      <c r="O718" s="11">
        <v>-80</v>
      </c>
      <c r="P718" t="s">
        <v>21</v>
      </c>
    </row>
    <row r="719" spans="3:25" x14ac:dyDescent="0.45">
      <c r="C71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19" t="s">
        <v>1136</v>
      </c>
      <c r="E719" t="s">
        <v>1874</v>
      </c>
      <c r="F719" t="s">
        <v>19</v>
      </c>
      <c r="G719" t="s">
        <v>86</v>
      </c>
      <c r="H719" s="1">
        <v>45944</v>
      </c>
      <c r="I719" t="s">
        <v>87</v>
      </c>
      <c r="J719">
        <v>975</v>
      </c>
      <c r="K719" t="s">
        <v>21</v>
      </c>
      <c r="L719" s="3">
        <f>Data[[#This Row],[Fees]]/Data[[#This Row],[Converted Amount]]</f>
        <v>2.9312820512820512E-2</v>
      </c>
      <c r="M719" s="11">
        <v>975</v>
      </c>
      <c r="N719" s="11">
        <v>28.58</v>
      </c>
      <c r="O719" s="11">
        <v>946.42</v>
      </c>
      <c r="P719" t="s">
        <v>21</v>
      </c>
      <c r="Q719" t="s">
        <v>2604</v>
      </c>
      <c r="R719" t="s">
        <v>2605</v>
      </c>
      <c r="S719" t="s">
        <v>2606</v>
      </c>
      <c r="T719" t="s">
        <v>2607</v>
      </c>
      <c r="Y719" t="s">
        <v>88</v>
      </c>
    </row>
    <row r="720" spans="3:25" x14ac:dyDescent="0.45">
      <c r="C72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20" t="s">
        <v>1136</v>
      </c>
      <c r="E720" t="s">
        <v>1874</v>
      </c>
      <c r="F720" t="s">
        <v>19</v>
      </c>
      <c r="G720" t="s">
        <v>89</v>
      </c>
      <c r="H720" s="1">
        <v>45944</v>
      </c>
      <c r="I720" t="s">
        <v>90</v>
      </c>
      <c r="J720">
        <v>2700</v>
      </c>
      <c r="K720" t="s">
        <v>21</v>
      </c>
      <c r="L720" s="3">
        <f>Data[[#This Row],[Fees]]/Data[[#This Row],[Converted Amount]]</f>
        <v>2.9111111111111108E-2</v>
      </c>
      <c r="M720" s="11">
        <v>2700</v>
      </c>
      <c r="N720" s="11">
        <v>78.599999999999994</v>
      </c>
      <c r="O720" s="11">
        <v>2621.4</v>
      </c>
      <c r="P720" t="s">
        <v>21</v>
      </c>
      <c r="Q720" t="s">
        <v>2723</v>
      </c>
      <c r="R720" t="s">
        <v>2724</v>
      </c>
      <c r="S720" t="s">
        <v>2725</v>
      </c>
      <c r="T720" t="s">
        <v>2726</v>
      </c>
    </row>
    <row r="721" spans="3:25" x14ac:dyDescent="0.45">
      <c r="C72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21" t="s">
        <v>1136</v>
      </c>
      <c r="E721" t="s">
        <v>1874</v>
      </c>
      <c r="F721" t="s">
        <v>19</v>
      </c>
      <c r="G721" t="s">
        <v>91</v>
      </c>
      <c r="H721" s="1">
        <v>45944</v>
      </c>
      <c r="I721" t="s">
        <v>92</v>
      </c>
      <c r="J721">
        <v>65</v>
      </c>
      <c r="K721" t="s">
        <v>21</v>
      </c>
      <c r="L721" s="3">
        <f>Data[[#This Row],[Fees]]/Data[[#This Row],[Converted Amount]]</f>
        <v>3.3692307692307688E-2</v>
      </c>
      <c r="M721" s="11">
        <v>65</v>
      </c>
      <c r="N721" s="11">
        <v>2.19</v>
      </c>
      <c r="O721" s="11">
        <v>62.81</v>
      </c>
      <c r="P721" t="s">
        <v>21</v>
      </c>
      <c r="Q721" t="s">
        <v>2674</v>
      </c>
      <c r="R721" t="s">
        <v>2675</v>
      </c>
      <c r="S721" t="s">
        <v>2676</v>
      </c>
      <c r="T721" t="s">
        <v>2677</v>
      </c>
      <c r="Y721" t="s">
        <v>76</v>
      </c>
    </row>
    <row r="722" spans="3:25" x14ac:dyDescent="0.45">
      <c r="C72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45943</v>
      </c>
      <c r="D722" t="s">
        <v>1136</v>
      </c>
      <c r="E722" t="s">
        <v>1874</v>
      </c>
      <c r="F722" t="s">
        <v>48</v>
      </c>
      <c r="G722" t="s">
        <v>125</v>
      </c>
      <c r="H722" s="1">
        <v>45944</v>
      </c>
      <c r="I722" t="s">
        <v>124</v>
      </c>
      <c r="J722">
        <v>-116.4</v>
      </c>
      <c r="K722" t="s">
        <v>21</v>
      </c>
      <c r="L722" s="3">
        <f>Data[[#This Row],[Fees]]/Data[[#This Row],[Converted Amount]]</f>
        <v>0</v>
      </c>
      <c r="M722" s="11">
        <v>-116.4</v>
      </c>
      <c r="N722" s="11">
        <v>0</v>
      </c>
      <c r="O722" s="11">
        <v>-116.4</v>
      </c>
      <c r="P722" t="s">
        <v>21</v>
      </c>
    </row>
    <row r="723" spans="3:25" x14ac:dyDescent="0.45">
      <c r="C72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45944</v>
      </c>
      <c r="D723" t="s">
        <v>1136</v>
      </c>
      <c r="E723" t="s">
        <v>1874</v>
      </c>
      <c r="F723" t="s">
        <v>48</v>
      </c>
      <c r="G723" t="s">
        <v>126</v>
      </c>
      <c r="H723" s="1">
        <v>45944</v>
      </c>
      <c r="I723" t="s">
        <v>127</v>
      </c>
      <c r="J723">
        <v>-3.9</v>
      </c>
      <c r="K723" t="s">
        <v>21</v>
      </c>
      <c r="L723" s="3">
        <f>Data[[#This Row],[Fees]]/Data[[#This Row],[Converted Amount]]</f>
        <v>0</v>
      </c>
      <c r="M723" s="11">
        <v>-3.9</v>
      </c>
      <c r="N723" s="11">
        <v>0</v>
      </c>
      <c r="O723" s="11">
        <v>-3.9</v>
      </c>
      <c r="P723" t="s">
        <v>21</v>
      </c>
    </row>
    <row r="724" spans="3:25" x14ac:dyDescent="0.45">
      <c r="C72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45944</v>
      </c>
      <c r="D724" t="s">
        <v>1136</v>
      </c>
      <c r="E724" t="s">
        <v>1874</v>
      </c>
      <c r="F724" t="s">
        <v>48</v>
      </c>
      <c r="G724" t="s">
        <v>128</v>
      </c>
      <c r="H724" s="1">
        <v>45944</v>
      </c>
      <c r="I724" t="s">
        <v>129</v>
      </c>
      <c r="J724">
        <v>-10.8</v>
      </c>
      <c r="K724" t="s">
        <v>21</v>
      </c>
      <c r="L724" s="3">
        <f>Data[[#This Row],[Fees]]/Data[[#This Row],[Converted Amount]]</f>
        <v>0</v>
      </c>
      <c r="M724" s="11">
        <v>-10.8</v>
      </c>
      <c r="N724" s="11">
        <v>0</v>
      </c>
      <c r="O724" s="11">
        <v>-10.8</v>
      </c>
      <c r="P724" t="s">
        <v>21</v>
      </c>
    </row>
    <row r="725" spans="3:25" x14ac:dyDescent="0.45">
      <c r="C72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45944</v>
      </c>
      <c r="D725" t="s">
        <v>1136</v>
      </c>
      <c r="E725" t="s">
        <v>1874</v>
      </c>
      <c r="F725" t="s">
        <v>48</v>
      </c>
      <c r="G725" t="s">
        <v>130</v>
      </c>
      <c r="H725" s="1">
        <v>45944</v>
      </c>
      <c r="I725" t="s">
        <v>129</v>
      </c>
      <c r="J725">
        <v>-0.26</v>
      </c>
      <c r="K725" t="s">
        <v>21</v>
      </c>
      <c r="L725" s="3">
        <f>Data[[#This Row],[Fees]]/Data[[#This Row],[Converted Amount]]</f>
        <v>0</v>
      </c>
      <c r="M725" s="11">
        <v>-0.26</v>
      </c>
      <c r="N725" s="11">
        <v>0</v>
      </c>
      <c r="O725" s="11">
        <v>-0.26</v>
      </c>
      <c r="P725" t="s">
        <v>21</v>
      </c>
    </row>
    <row r="726" spans="3:25" x14ac:dyDescent="0.45">
      <c r="C72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26" t="s">
        <v>1136</v>
      </c>
      <c r="E726" t="s">
        <v>1874</v>
      </c>
      <c r="F726" t="s">
        <v>19</v>
      </c>
      <c r="G726" t="s">
        <v>93</v>
      </c>
      <c r="H726" s="1">
        <v>45945</v>
      </c>
      <c r="I726" t="s">
        <v>94</v>
      </c>
      <c r="J726">
        <v>14600</v>
      </c>
      <c r="K726" t="s">
        <v>21</v>
      </c>
      <c r="L726" s="3">
        <f>Data[[#This Row],[Fees]]/Data[[#This Row],[Converted Amount]]</f>
        <v>4.4020547945205483E-2</v>
      </c>
      <c r="M726" s="11">
        <v>14600</v>
      </c>
      <c r="N726" s="11">
        <v>642.70000000000005</v>
      </c>
      <c r="O726" s="11">
        <v>13957.3</v>
      </c>
      <c r="P726" t="s">
        <v>21</v>
      </c>
      <c r="Q726" t="s">
        <v>2300</v>
      </c>
      <c r="R726" t="s">
        <v>2301</v>
      </c>
      <c r="S726" t="s">
        <v>2302</v>
      </c>
      <c r="T726" t="s">
        <v>2303</v>
      </c>
    </row>
    <row r="727" spans="3:25" x14ac:dyDescent="0.45">
      <c r="C72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27" t="s">
        <v>1136</v>
      </c>
      <c r="E727" t="s">
        <v>1874</v>
      </c>
      <c r="F727" t="s">
        <v>19</v>
      </c>
      <c r="G727" t="s">
        <v>95</v>
      </c>
      <c r="H727" s="1">
        <v>45945</v>
      </c>
      <c r="I727" t="s">
        <v>96</v>
      </c>
      <c r="J727">
        <v>25200</v>
      </c>
      <c r="K727" t="s">
        <v>21</v>
      </c>
      <c r="L727" s="3">
        <f>Data[[#This Row],[Fees]]/Data[[#This Row],[Converted Amount]]</f>
        <v>2.9011904761904763E-2</v>
      </c>
      <c r="M727" s="11">
        <v>25200</v>
      </c>
      <c r="N727" s="11">
        <v>731.1</v>
      </c>
      <c r="O727" s="11">
        <v>24468.9</v>
      </c>
      <c r="P727" t="s">
        <v>21</v>
      </c>
      <c r="Q727" t="s">
        <v>2727</v>
      </c>
      <c r="R727" t="s">
        <v>2728</v>
      </c>
      <c r="S727" t="s">
        <v>2729</v>
      </c>
      <c r="T727" t="s">
        <v>2730</v>
      </c>
    </row>
    <row r="728" spans="3:25" x14ac:dyDescent="0.45">
      <c r="C72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28" t="s">
        <v>1136</v>
      </c>
      <c r="E728" t="s">
        <v>1874</v>
      </c>
      <c r="F728" t="s">
        <v>19</v>
      </c>
      <c r="G728" t="s">
        <v>97</v>
      </c>
      <c r="H728" s="1">
        <v>45945</v>
      </c>
      <c r="I728" t="s">
        <v>98</v>
      </c>
      <c r="J728">
        <v>825</v>
      </c>
      <c r="K728" t="s">
        <v>21</v>
      </c>
      <c r="L728" s="3">
        <f>Data[[#This Row],[Fees]]/Data[[#This Row],[Converted Amount]]</f>
        <v>2.9369696969696969E-2</v>
      </c>
      <c r="M728" s="11">
        <v>825</v>
      </c>
      <c r="N728" s="11">
        <v>24.23</v>
      </c>
      <c r="O728" s="11">
        <v>800.77</v>
      </c>
      <c r="P728" t="s">
        <v>21</v>
      </c>
      <c r="Q728" t="s">
        <v>2310</v>
      </c>
      <c r="R728" t="s">
        <v>2311</v>
      </c>
      <c r="S728" t="s">
        <v>2312</v>
      </c>
      <c r="T728" t="s">
        <v>2313</v>
      </c>
    </row>
    <row r="729" spans="3:25" x14ac:dyDescent="0.45">
      <c r="C72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45945</v>
      </c>
      <c r="D729" t="s">
        <v>1136</v>
      </c>
      <c r="E729" t="s">
        <v>1874</v>
      </c>
      <c r="F729" t="s">
        <v>48</v>
      </c>
      <c r="G729" t="s">
        <v>131</v>
      </c>
      <c r="H729" s="1">
        <v>45945</v>
      </c>
      <c r="I729" t="s">
        <v>132</v>
      </c>
      <c r="J729">
        <v>-58.4</v>
      </c>
      <c r="K729" t="s">
        <v>21</v>
      </c>
      <c r="L729" s="3">
        <f>Data[[#This Row],[Fees]]/Data[[#This Row],[Converted Amount]]</f>
        <v>0</v>
      </c>
      <c r="M729" s="11">
        <v>-58.4</v>
      </c>
      <c r="N729" s="11">
        <v>0</v>
      </c>
      <c r="O729" s="11">
        <v>-58.4</v>
      </c>
      <c r="P729" t="s">
        <v>21</v>
      </c>
    </row>
    <row r="730" spans="3:25" x14ac:dyDescent="0.45">
      <c r="C73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45945</v>
      </c>
      <c r="D730" t="s">
        <v>1136</v>
      </c>
      <c r="E730" t="s">
        <v>1874</v>
      </c>
      <c r="F730" t="s">
        <v>48</v>
      </c>
      <c r="G730" t="s">
        <v>133</v>
      </c>
      <c r="H730" s="1">
        <v>45945</v>
      </c>
      <c r="I730" t="s">
        <v>134</v>
      </c>
      <c r="J730">
        <v>-100.8</v>
      </c>
      <c r="K730" t="s">
        <v>21</v>
      </c>
      <c r="L730" s="3">
        <f>Data[[#This Row],[Fees]]/Data[[#This Row],[Converted Amount]]</f>
        <v>0</v>
      </c>
      <c r="M730" s="11">
        <v>-100.8</v>
      </c>
      <c r="N730" s="11">
        <v>0</v>
      </c>
      <c r="O730" s="11">
        <v>-100.8</v>
      </c>
      <c r="P730" t="s">
        <v>21</v>
      </c>
    </row>
    <row r="731" spans="3:25" x14ac:dyDescent="0.45">
      <c r="C73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45945</v>
      </c>
      <c r="D731" t="s">
        <v>1136</v>
      </c>
      <c r="E731" t="s">
        <v>1874</v>
      </c>
      <c r="F731" t="s">
        <v>48</v>
      </c>
      <c r="G731" t="s">
        <v>135</v>
      </c>
      <c r="H731" s="1">
        <v>45945</v>
      </c>
      <c r="I731" t="s">
        <v>134</v>
      </c>
      <c r="J731">
        <v>-3.3</v>
      </c>
      <c r="K731" t="s">
        <v>21</v>
      </c>
      <c r="L731" s="3">
        <f>Data[[#This Row],[Fees]]/Data[[#This Row],[Converted Amount]]</f>
        <v>0</v>
      </c>
      <c r="M731" s="11">
        <v>-3.3</v>
      </c>
      <c r="N731" s="11">
        <v>0</v>
      </c>
      <c r="O731" s="11">
        <v>-3.3</v>
      </c>
      <c r="P731" t="s">
        <v>21</v>
      </c>
    </row>
    <row r="732" spans="3:25" x14ac:dyDescent="0.45">
      <c r="C73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32" t="s">
        <v>1136</v>
      </c>
      <c r="E732" t="s">
        <v>1874</v>
      </c>
      <c r="F732" t="s">
        <v>19</v>
      </c>
      <c r="G732" t="s">
        <v>99</v>
      </c>
      <c r="H732" s="1">
        <v>45946</v>
      </c>
      <c r="I732" t="s">
        <v>100</v>
      </c>
      <c r="J732">
        <v>14700</v>
      </c>
      <c r="K732" t="s">
        <v>21</v>
      </c>
      <c r="L732" s="3">
        <f>Data[[#This Row],[Fees]]/Data[[#This Row],[Converted Amount]]</f>
        <v>2.9020408163265309E-2</v>
      </c>
      <c r="M732" s="11">
        <v>14700</v>
      </c>
      <c r="N732" s="11">
        <v>426.6</v>
      </c>
      <c r="O732" s="11">
        <v>14273.4</v>
      </c>
      <c r="P732" t="s">
        <v>21</v>
      </c>
      <c r="Q732" t="s">
        <v>2731</v>
      </c>
      <c r="R732" t="s">
        <v>2732</v>
      </c>
      <c r="S732" t="s">
        <v>2733</v>
      </c>
      <c r="T732" t="s">
        <v>2734</v>
      </c>
    </row>
    <row r="733" spans="3:25" x14ac:dyDescent="0.45">
      <c r="C73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33" t="s">
        <v>1136</v>
      </c>
      <c r="E733" t="s">
        <v>1874</v>
      </c>
      <c r="F733" t="s">
        <v>19</v>
      </c>
      <c r="G733" t="s">
        <v>101</v>
      </c>
      <c r="H733" s="1">
        <v>45946</v>
      </c>
      <c r="I733" t="s">
        <v>102</v>
      </c>
      <c r="J733">
        <v>295</v>
      </c>
      <c r="K733" t="s">
        <v>21</v>
      </c>
      <c r="L733" s="3">
        <f>Data[[#This Row],[Fees]]/Data[[#This Row],[Converted Amount]]</f>
        <v>3.0033898305084746E-2</v>
      </c>
      <c r="M733" s="11">
        <v>295</v>
      </c>
      <c r="N733" s="11">
        <v>8.86</v>
      </c>
      <c r="O733" s="11">
        <v>286.14</v>
      </c>
      <c r="P733" t="s">
        <v>21</v>
      </c>
      <c r="Q733" t="s">
        <v>1960</v>
      </c>
      <c r="R733" t="s">
        <v>1961</v>
      </c>
      <c r="S733" t="s">
        <v>1962</v>
      </c>
      <c r="T733" t="s">
        <v>2326</v>
      </c>
    </row>
    <row r="734" spans="3:25" x14ac:dyDescent="0.45">
      <c r="C73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34" t="s">
        <v>1136</v>
      </c>
      <c r="E734" t="s">
        <v>1874</v>
      </c>
      <c r="F734" t="s">
        <v>19</v>
      </c>
      <c r="G734" t="s">
        <v>103</v>
      </c>
      <c r="H734" s="1">
        <v>45946</v>
      </c>
      <c r="I734" t="s">
        <v>104</v>
      </c>
      <c r="J734">
        <v>14700</v>
      </c>
      <c r="K734" t="s">
        <v>21</v>
      </c>
      <c r="L734" s="3">
        <f>Data[[#This Row],[Fees]]/Data[[#This Row],[Converted Amount]]</f>
        <v>2.9020408163265309E-2</v>
      </c>
      <c r="M734" s="11">
        <v>14700</v>
      </c>
      <c r="N734" s="11">
        <v>426.6</v>
      </c>
      <c r="O734" s="11">
        <v>14273.4</v>
      </c>
      <c r="P734" t="s">
        <v>21</v>
      </c>
      <c r="Q734" t="s">
        <v>2735</v>
      </c>
      <c r="R734" t="s">
        <v>2736</v>
      </c>
      <c r="S734" t="s">
        <v>2737</v>
      </c>
      <c r="T734" t="s">
        <v>2738</v>
      </c>
    </row>
    <row r="735" spans="3:25" x14ac:dyDescent="0.45">
      <c r="C73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35" t="s">
        <v>1136</v>
      </c>
      <c r="E735" t="s">
        <v>1874</v>
      </c>
      <c r="F735" t="s">
        <v>41</v>
      </c>
      <c r="G735" t="s">
        <v>117</v>
      </c>
      <c r="H735" s="1">
        <v>45946</v>
      </c>
      <c r="I735" t="s">
        <v>118</v>
      </c>
      <c r="J735">
        <v>-900</v>
      </c>
      <c r="K735" t="s">
        <v>21</v>
      </c>
      <c r="L735" s="3">
        <f>Data[[#This Row],[Fees]]/Data[[#This Row],[Converted Amount]]</f>
        <v>0</v>
      </c>
      <c r="M735" s="11">
        <v>-900</v>
      </c>
      <c r="N735" s="11">
        <v>0</v>
      </c>
      <c r="O735" s="11">
        <v>-900</v>
      </c>
      <c r="P735" t="s">
        <v>21</v>
      </c>
      <c r="Q735" t="s">
        <v>2213</v>
      </c>
      <c r="R735" t="s">
        <v>2214</v>
      </c>
      <c r="S735" t="s">
        <v>2215</v>
      </c>
      <c r="T735" t="s">
        <v>2096</v>
      </c>
    </row>
    <row r="736" spans="3:25" x14ac:dyDescent="0.45">
      <c r="C73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45946</v>
      </c>
      <c r="D736" t="s">
        <v>1136</v>
      </c>
      <c r="E736" t="s">
        <v>1874</v>
      </c>
      <c r="F736" t="s">
        <v>48</v>
      </c>
      <c r="G736" t="s">
        <v>136</v>
      </c>
      <c r="H736" s="1">
        <v>45946</v>
      </c>
      <c r="I736" t="s">
        <v>137</v>
      </c>
      <c r="J736">
        <v>-58.8</v>
      </c>
      <c r="K736" t="s">
        <v>21</v>
      </c>
      <c r="L736" s="3">
        <f>Data[[#This Row],[Fees]]/Data[[#This Row],[Converted Amount]]</f>
        <v>0</v>
      </c>
      <c r="M736" s="11">
        <v>-58.8</v>
      </c>
      <c r="N736" s="11">
        <v>0</v>
      </c>
      <c r="O736" s="11">
        <v>-58.8</v>
      </c>
      <c r="P736" t="s">
        <v>21</v>
      </c>
    </row>
    <row r="737" spans="3:20" x14ac:dyDescent="0.45">
      <c r="C73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45946</v>
      </c>
      <c r="D737" t="s">
        <v>1136</v>
      </c>
      <c r="E737" t="s">
        <v>1874</v>
      </c>
      <c r="F737" t="s">
        <v>48</v>
      </c>
      <c r="G737" t="s">
        <v>138</v>
      </c>
      <c r="H737" s="1">
        <v>45946</v>
      </c>
      <c r="I737" t="s">
        <v>139</v>
      </c>
      <c r="J737">
        <v>-1.18</v>
      </c>
      <c r="K737" t="s">
        <v>21</v>
      </c>
      <c r="L737" s="3">
        <f>Data[[#This Row],[Fees]]/Data[[#This Row],[Converted Amount]]</f>
        <v>0</v>
      </c>
      <c r="M737" s="11">
        <v>-1.18</v>
      </c>
      <c r="N737" s="11">
        <v>0</v>
      </c>
      <c r="O737" s="11">
        <v>-1.18</v>
      </c>
      <c r="P737" t="s">
        <v>21</v>
      </c>
    </row>
    <row r="738" spans="3:20" x14ac:dyDescent="0.45">
      <c r="C73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45946</v>
      </c>
      <c r="D738" t="s">
        <v>1136</v>
      </c>
      <c r="E738" t="s">
        <v>1874</v>
      </c>
      <c r="F738" t="s">
        <v>48</v>
      </c>
      <c r="G738" t="s">
        <v>140</v>
      </c>
      <c r="H738" s="1">
        <v>45946</v>
      </c>
      <c r="I738" t="s">
        <v>139</v>
      </c>
      <c r="J738">
        <v>-58.8</v>
      </c>
      <c r="K738" t="s">
        <v>21</v>
      </c>
      <c r="L738" s="3">
        <f>Data[[#This Row],[Fees]]/Data[[#This Row],[Converted Amount]]</f>
        <v>0</v>
      </c>
      <c r="M738" s="11">
        <v>-58.8</v>
      </c>
      <c r="N738" s="11">
        <v>0</v>
      </c>
      <c r="O738" s="11">
        <v>-58.8</v>
      </c>
      <c r="P738" t="s">
        <v>21</v>
      </c>
    </row>
    <row r="739" spans="3:20" x14ac:dyDescent="0.45">
      <c r="C73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39" t="s">
        <v>1136</v>
      </c>
      <c r="E739" t="s">
        <v>1874</v>
      </c>
      <c r="F739" t="s">
        <v>19</v>
      </c>
      <c r="G739" t="s">
        <v>105</v>
      </c>
      <c r="H739" s="1">
        <v>45947</v>
      </c>
      <c r="J739">
        <v>310</v>
      </c>
      <c r="K739" t="s">
        <v>21</v>
      </c>
      <c r="L739" s="3">
        <f>Data[[#This Row],[Fees]]/Data[[#This Row],[Converted Amount]]</f>
        <v>2.9967741935483867E-2</v>
      </c>
      <c r="M739" s="11">
        <v>310</v>
      </c>
      <c r="N739" s="11">
        <v>9.2899999999999991</v>
      </c>
      <c r="O739" s="11">
        <v>300.70999999999998</v>
      </c>
      <c r="P739" t="s">
        <v>21</v>
      </c>
      <c r="Q739" t="s">
        <v>2739</v>
      </c>
    </row>
    <row r="740" spans="3:20" x14ac:dyDescent="0.45">
      <c r="C74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40" t="s">
        <v>1136</v>
      </c>
      <c r="E740" t="s">
        <v>1874</v>
      </c>
      <c r="F740" t="s">
        <v>19</v>
      </c>
      <c r="G740" t="s">
        <v>106</v>
      </c>
      <c r="H740" s="1">
        <v>45947</v>
      </c>
      <c r="I740" t="s">
        <v>107</v>
      </c>
      <c r="J740">
        <v>22600</v>
      </c>
      <c r="K740" t="s">
        <v>21</v>
      </c>
      <c r="L740" s="3">
        <f>Data[[#This Row],[Fees]]/Data[[#This Row],[Converted Amount]]</f>
        <v>2.9013274336283187E-2</v>
      </c>
      <c r="M740" s="11">
        <v>22600</v>
      </c>
      <c r="N740" s="11">
        <v>655.7</v>
      </c>
      <c r="O740" s="11">
        <v>21944.3</v>
      </c>
      <c r="P740" t="s">
        <v>21</v>
      </c>
      <c r="Q740" t="s">
        <v>2740</v>
      </c>
      <c r="R740" t="s">
        <v>1976</v>
      </c>
      <c r="S740" t="s">
        <v>1977</v>
      </c>
      <c r="T740" t="s">
        <v>2295</v>
      </c>
    </row>
    <row r="741" spans="3:20" x14ac:dyDescent="0.45">
      <c r="C74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41" t="s">
        <v>1136</v>
      </c>
      <c r="E741" t="s">
        <v>1874</v>
      </c>
      <c r="F741" t="s">
        <v>19</v>
      </c>
      <c r="G741" t="s">
        <v>108</v>
      </c>
      <c r="H741" s="1">
        <v>45947</v>
      </c>
      <c r="J741">
        <v>470</v>
      </c>
      <c r="K741" t="s">
        <v>21</v>
      </c>
      <c r="L741" s="3">
        <f>Data[[#This Row],[Fees]]/Data[[#This Row],[Converted Amount]]</f>
        <v>2.9638297872340427E-2</v>
      </c>
      <c r="M741" s="11">
        <v>470</v>
      </c>
      <c r="N741" s="11">
        <v>13.93</v>
      </c>
      <c r="O741" s="11">
        <v>456.07</v>
      </c>
      <c r="P741" t="s">
        <v>21</v>
      </c>
      <c r="Q741" t="s">
        <v>2741</v>
      </c>
    </row>
    <row r="742" spans="3:20" x14ac:dyDescent="0.45">
      <c r="C74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42" t="s">
        <v>1136</v>
      </c>
      <c r="E742" t="s">
        <v>1874</v>
      </c>
      <c r="F742" t="s">
        <v>19</v>
      </c>
      <c r="G742" t="s">
        <v>109</v>
      </c>
      <c r="H742" s="1">
        <v>45947</v>
      </c>
      <c r="I742" t="s">
        <v>110</v>
      </c>
      <c r="J742">
        <v>22550</v>
      </c>
      <c r="K742" t="s">
        <v>21</v>
      </c>
      <c r="L742" s="3">
        <f>Data[[#This Row],[Fees]]/Data[[#This Row],[Converted Amount]]</f>
        <v>3.4013303769401329E-2</v>
      </c>
      <c r="M742" s="11">
        <v>22550</v>
      </c>
      <c r="N742" s="11">
        <v>767</v>
      </c>
      <c r="O742" s="11">
        <v>21783</v>
      </c>
      <c r="P742" t="s">
        <v>21</v>
      </c>
      <c r="Q742" t="s">
        <v>2742</v>
      </c>
      <c r="R742" t="s">
        <v>2743</v>
      </c>
      <c r="S742" t="s">
        <v>2744</v>
      </c>
      <c r="T742" t="s">
        <v>2745</v>
      </c>
    </row>
    <row r="743" spans="3:20" x14ac:dyDescent="0.45">
      <c r="C74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43" t="s">
        <v>1136</v>
      </c>
      <c r="E743" t="s">
        <v>1874</v>
      </c>
      <c r="F743" t="s">
        <v>19</v>
      </c>
      <c r="G743" t="s">
        <v>111</v>
      </c>
      <c r="H743" s="1">
        <v>45947</v>
      </c>
      <c r="I743" t="s">
        <v>112</v>
      </c>
      <c r="J743">
        <v>22550</v>
      </c>
      <c r="K743" t="s">
        <v>21</v>
      </c>
      <c r="L743" s="3">
        <f>Data[[#This Row],[Fees]]/Data[[#This Row],[Converted Amount]]</f>
        <v>3.4013303769401329E-2</v>
      </c>
      <c r="M743" s="11">
        <v>22550</v>
      </c>
      <c r="N743" s="11">
        <v>767</v>
      </c>
      <c r="O743" s="11">
        <v>21783</v>
      </c>
      <c r="P743" t="s">
        <v>21</v>
      </c>
      <c r="Q743" t="s">
        <v>2746</v>
      </c>
      <c r="R743" t="s">
        <v>2747</v>
      </c>
      <c r="S743" t="s">
        <v>2748</v>
      </c>
      <c r="T743" t="s">
        <v>2749</v>
      </c>
    </row>
    <row r="744" spans="3:20" x14ac:dyDescent="0.45">
      <c r="C74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44" t="s">
        <v>1136</v>
      </c>
      <c r="E744" t="s">
        <v>1874</v>
      </c>
      <c r="F744" t="s">
        <v>19</v>
      </c>
      <c r="G744" t="s">
        <v>113</v>
      </c>
      <c r="H744" s="1">
        <v>45947</v>
      </c>
      <c r="I744" t="s">
        <v>114</v>
      </c>
      <c r="J744">
        <v>1730</v>
      </c>
      <c r="K744" t="s">
        <v>21</v>
      </c>
      <c r="L744" s="3">
        <f>Data[[#This Row],[Fees]]/Data[[#This Row],[Converted Amount]]</f>
        <v>2.9173410404624275E-2</v>
      </c>
      <c r="M744" s="11">
        <v>1730</v>
      </c>
      <c r="N744" s="11">
        <v>50.47</v>
      </c>
      <c r="O744" s="11">
        <v>1679.53</v>
      </c>
      <c r="P744" t="s">
        <v>21</v>
      </c>
      <c r="Q744" t="s">
        <v>2502</v>
      </c>
      <c r="R744" t="s">
        <v>2503</v>
      </c>
      <c r="S744" t="s">
        <v>2543</v>
      </c>
      <c r="T744" t="s">
        <v>2750</v>
      </c>
    </row>
    <row r="745" spans="3:20" x14ac:dyDescent="0.45">
      <c r="C74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45947</v>
      </c>
      <c r="D745" t="s">
        <v>1136</v>
      </c>
      <c r="E745" t="s">
        <v>1874</v>
      </c>
      <c r="F745" t="s">
        <v>48</v>
      </c>
      <c r="G745" t="s">
        <v>141</v>
      </c>
      <c r="H745" s="1">
        <v>45947</v>
      </c>
      <c r="I745" t="s">
        <v>142</v>
      </c>
      <c r="J745">
        <v>-90.4</v>
      </c>
      <c r="K745" t="s">
        <v>21</v>
      </c>
      <c r="L745" s="3">
        <f>Data[[#This Row],[Fees]]/Data[[#This Row],[Converted Amount]]</f>
        <v>0</v>
      </c>
      <c r="M745" s="11">
        <v>-90.4</v>
      </c>
      <c r="N745" s="11">
        <v>0</v>
      </c>
      <c r="O745" s="11">
        <v>-90.4</v>
      </c>
      <c r="P745" t="s">
        <v>21</v>
      </c>
    </row>
    <row r="746" spans="3:20" x14ac:dyDescent="0.45">
      <c r="C74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45947</v>
      </c>
      <c r="D746" t="s">
        <v>1136</v>
      </c>
      <c r="E746" t="s">
        <v>1874</v>
      </c>
      <c r="F746" t="s">
        <v>48</v>
      </c>
      <c r="G746" t="s">
        <v>143</v>
      </c>
      <c r="H746" s="1">
        <v>45947</v>
      </c>
      <c r="I746" t="s">
        <v>144</v>
      </c>
      <c r="J746">
        <v>-180.4</v>
      </c>
      <c r="K746" t="s">
        <v>21</v>
      </c>
      <c r="L746" s="3">
        <f>Data[[#This Row],[Fees]]/Data[[#This Row],[Converted Amount]]</f>
        <v>0</v>
      </c>
      <c r="M746" s="11">
        <v>-180.4</v>
      </c>
      <c r="N746" s="11">
        <v>0</v>
      </c>
      <c r="O746" s="11">
        <v>-180.4</v>
      </c>
      <c r="P746" t="s">
        <v>21</v>
      </c>
    </row>
    <row r="747" spans="3:20" x14ac:dyDescent="0.45">
      <c r="C74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45947</v>
      </c>
      <c r="D747" t="s">
        <v>1136</v>
      </c>
      <c r="E747" t="s">
        <v>1874</v>
      </c>
      <c r="F747" t="s">
        <v>48</v>
      </c>
      <c r="G747" t="s">
        <v>145</v>
      </c>
      <c r="H747" s="1">
        <v>45947</v>
      </c>
      <c r="I747" t="s">
        <v>144</v>
      </c>
      <c r="J747">
        <v>-6.92</v>
      </c>
      <c r="K747" t="s">
        <v>21</v>
      </c>
      <c r="L747" s="3">
        <f>Data[[#This Row],[Fees]]/Data[[#This Row],[Converted Amount]]</f>
        <v>0</v>
      </c>
      <c r="M747" s="11">
        <v>-6.92</v>
      </c>
      <c r="N747" s="11">
        <v>0</v>
      </c>
      <c r="O747" s="11">
        <v>-6.92</v>
      </c>
      <c r="P747" t="s">
        <v>21</v>
      </c>
    </row>
    <row r="748" spans="3:20" x14ac:dyDescent="0.45">
      <c r="C74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48" t="s">
        <v>1136</v>
      </c>
      <c r="E748" t="s">
        <v>1873</v>
      </c>
      <c r="F748" t="s">
        <v>19</v>
      </c>
      <c r="G748" t="s">
        <v>20</v>
      </c>
      <c r="H748" s="1">
        <v>45948</v>
      </c>
      <c r="J748">
        <v>4140</v>
      </c>
      <c r="K748" t="s">
        <v>21</v>
      </c>
      <c r="L748" s="3">
        <f>Data[[#This Row],[Fees]]/Data[[#This Row],[Converted Amount]]</f>
        <v>2.9072463768115942E-2</v>
      </c>
      <c r="M748" s="11">
        <v>4140</v>
      </c>
      <c r="N748" s="11">
        <v>120.36</v>
      </c>
      <c r="O748" s="11">
        <v>4019.64</v>
      </c>
      <c r="P748" t="s">
        <v>21</v>
      </c>
      <c r="Q748" t="s">
        <v>2751</v>
      </c>
      <c r="S748" t="s">
        <v>2538</v>
      </c>
      <c r="T748" t="s">
        <v>2544</v>
      </c>
    </row>
    <row r="749" spans="3:20" x14ac:dyDescent="0.45">
      <c r="C74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49" t="s">
        <v>1136</v>
      </c>
      <c r="E749" t="s">
        <v>1873</v>
      </c>
      <c r="F749" t="s">
        <v>19</v>
      </c>
      <c r="G749" t="s">
        <v>22</v>
      </c>
      <c r="H749" s="1">
        <v>45949</v>
      </c>
      <c r="I749" t="s">
        <v>23</v>
      </c>
      <c r="J749">
        <v>7100</v>
      </c>
      <c r="K749" t="s">
        <v>21</v>
      </c>
      <c r="L749" s="3">
        <f>Data[[#This Row],[Fees]]/Data[[#This Row],[Converted Amount]]</f>
        <v>2.904225352112676E-2</v>
      </c>
      <c r="M749" s="11">
        <v>7100</v>
      </c>
      <c r="N749" s="11">
        <v>206.2</v>
      </c>
      <c r="O749" s="11">
        <v>6893.8</v>
      </c>
      <c r="P749" t="s">
        <v>21</v>
      </c>
      <c r="Q749" t="s">
        <v>2559</v>
      </c>
      <c r="R749" t="s">
        <v>2560</v>
      </c>
      <c r="S749" t="s">
        <v>1980</v>
      </c>
      <c r="T749" t="s">
        <v>2545</v>
      </c>
    </row>
    <row r="750" spans="3:20" x14ac:dyDescent="0.45">
      <c r="C75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50" t="s">
        <v>1136</v>
      </c>
      <c r="E750" t="s">
        <v>1873</v>
      </c>
      <c r="F750" t="s">
        <v>19</v>
      </c>
      <c r="G750" t="s">
        <v>24</v>
      </c>
      <c r="H750" s="1">
        <v>45950</v>
      </c>
      <c r="J750">
        <v>31800</v>
      </c>
      <c r="K750" t="s">
        <v>21</v>
      </c>
      <c r="L750" s="3">
        <f>Data[[#This Row],[Fees]]/Data[[#This Row],[Converted Amount]]</f>
        <v>2.9009433962264151E-2</v>
      </c>
      <c r="M750" s="11">
        <v>31800</v>
      </c>
      <c r="N750" s="11">
        <v>922.5</v>
      </c>
      <c r="O750" s="11">
        <v>30877.5</v>
      </c>
      <c r="P750" t="s">
        <v>21</v>
      </c>
      <c r="Q750" t="s">
        <v>2752</v>
      </c>
      <c r="S750" t="s">
        <v>2548</v>
      </c>
      <c r="T750" t="s">
        <v>2549</v>
      </c>
    </row>
    <row r="751" spans="3:20" x14ac:dyDescent="0.45">
      <c r="C75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45949</v>
      </c>
      <c r="D751" t="s">
        <v>1136</v>
      </c>
      <c r="E751" t="s">
        <v>1873</v>
      </c>
      <c r="F751" t="s">
        <v>48</v>
      </c>
      <c r="G751" t="s">
        <v>49</v>
      </c>
      <c r="H751" s="1">
        <v>45950</v>
      </c>
      <c r="I751" t="s">
        <v>50</v>
      </c>
      <c r="J751">
        <v>-28.4</v>
      </c>
      <c r="K751" t="s">
        <v>21</v>
      </c>
      <c r="L751" s="3">
        <f>Data[[#This Row],[Fees]]/Data[[#This Row],[Converted Amount]]</f>
        <v>0</v>
      </c>
      <c r="M751" s="11">
        <v>-28.4</v>
      </c>
      <c r="N751" s="11">
        <v>0</v>
      </c>
      <c r="O751" s="11">
        <v>-28.4</v>
      </c>
      <c r="P751" t="s">
        <v>21</v>
      </c>
      <c r="S751" t="s">
        <v>2530</v>
      </c>
      <c r="T751" t="s">
        <v>2574</v>
      </c>
    </row>
    <row r="752" spans="3:20" x14ac:dyDescent="0.45">
      <c r="C75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52" t="s">
        <v>1136</v>
      </c>
      <c r="E752" t="s">
        <v>1873</v>
      </c>
      <c r="F752" t="s">
        <v>19</v>
      </c>
      <c r="G752" t="s">
        <v>25</v>
      </c>
      <c r="H752" s="1">
        <v>45952</v>
      </c>
      <c r="I752" t="s">
        <v>26</v>
      </c>
      <c r="J752">
        <v>97500</v>
      </c>
      <c r="K752" t="s">
        <v>21</v>
      </c>
      <c r="L752" s="3">
        <f>Data[[#This Row],[Fees]]/Data[[#This Row],[Converted Amount]]</f>
        <v>3.4003076923076928E-2</v>
      </c>
      <c r="M752" s="11">
        <v>97500</v>
      </c>
      <c r="N752" s="11">
        <v>3315.3</v>
      </c>
      <c r="O752" s="11">
        <v>94184.7</v>
      </c>
      <c r="P752" t="s">
        <v>21</v>
      </c>
      <c r="Q752" t="s">
        <v>2753</v>
      </c>
      <c r="R752" t="s">
        <v>2754</v>
      </c>
      <c r="S752" t="s">
        <v>2552</v>
      </c>
      <c r="T752" t="s">
        <v>2553</v>
      </c>
    </row>
    <row r="753" spans="3:22" x14ac:dyDescent="0.45">
      <c r="C75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45952</v>
      </c>
      <c r="D753" t="s">
        <v>1136</v>
      </c>
      <c r="E753" t="s">
        <v>1873</v>
      </c>
      <c r="F753" t="s">
        <v>48</v>
      </c>
      <c r="G753" t="s">
        <v>51</v>
      </c>
      <c r="H753" s="1">
        <v>45952</v>
      </c>
      <c r="I753" t="s">
        <v>52</v>
      </c>
      <c r="J753">
        <v>-390</v>
      </c>
      <c r="K753" t="s">
        <v>21</v>
      </c>
      <c r="L753" s="3">
        <f>Data[[#This Row],[Fees]]/Data[[#This Row],[Converted Amount]]</f>
        <v>0</v>
      </c>
      <c r="M753" s="11">
        <v>-390</v>
      </c>
      <c r="N753" s="11">
        <v>0</v>
      </c>
      <c r="O753" s="11">
        <v>-390</v>
      </c>
      <c r="P753" t="s">
        <v>21</v>
      </c>
      <c r="S753" t="s">
        <v>2575</v>
      </c>
      <c r="T753" t="s">
        <v>2576</v>
      </c>
    </row>
    <row r="754" spans="3:22" x14ac:dyDescent="0.45">
      <c r="C75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54" t="s">
        <v>1136</v>
      </c>
      <c r="E754" t="s">
        <v>1873</v>
      </c>
      <c r="F754" t="s">
        <v>19</v>
      </c>
      <c r="G754" t="s">
        <v>27</v>
      </c>
      <c r="H754" s="1">
        <v>45953</v>
      </c>
      <c r="I754" t="s">
        <v>28</v>
      </c>
      <c r="J754">
        <v>87500</v>
      </c>
      <c r="K754" t="s">
        <v>21</v>
      </c>
      <c r="L754" s="3">
        <f>Data[[#This Row],[Fees]]/Data[[#This Row],[Converted Amount]]</f>
        <v>2.9003428571428572E-2</v>
      </c>
      <c r="M754" s="11">
        <v>87500</v>
      </c>
      <c r="N754" s="11">
        <v>2537.8000000000002</v>
      </c>
      <c r="O754" s="11">
        <v>84962.2</v>
      </c>
      <c r="P754" t="s">
        <v>21</v>
      </c>
      <c r="Q754" t="s">
        <v>2755</v>
      </c>
      <c r="R754" t="s">
        <v>2756</v>
      </c>
      <c r="S754" t="s">
        <v>2225</v>
      </c>
      <c r="T754" t="s">
        <v>2226</v>
      </c>
    </row>
    <row r="755" spans="3:22" x14ac:dyDescent="0.45">
      <c r="C75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55" t="s">
        <v>1136</v>
      </c>
      <c r="E755" t="s">
        <v>1873</v>
      </c>
      <c r="F755" t="s">
        <v>19</v>
      </c>
      <c r="G755" t="s">
        <v>29</v>
      </c>
      <c r="H755" s="1">
        <v>45953</v>
      </c>
      <c r="I755" t="s">
        <v>30</v>
      </c>
      <c r="J755">
        <v>9180</v>
      </c>
      <c r="K755" t="s">
        <v>21</v>
      </c>
      <c r="L755" s="3">
        <f>Data[[#This Row],[Fees]]/Data[[#This Row],[Converted Amount]]</f>
        <v>2.9032679738562089E-2</v>
      </c>
      <c r="M755" s="11">
        <v>9180</v>
      </c>
      <c r="N755" s="11">
        <v>266.52</v>
      </c>
      <c r="O755" s="11">
        <v>8913.48</v>
      </c>
      <c r="P755" t="s">
        <v>21</v>
      </c>
      <c r="Q755" t="s">
        <v>2757</v>
      </c>
      <c r="R755" t="s">
        <v>1987</v>
      </c>
      <c r="S755" t="s">
        <v>2225</v>
      </c>
      <c r="T755" t="s">
        <v>2226</v>
      </c>
    </row>
    <row r="756" spans="3:22" x14ac:dyDescent="0.45">
      <c r="C75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56" t="s">
        <v>1136</v>
      </c>
      <c r="E756" t="s">
        <v>1873</v>
      </c>
      <c r="F756" t="s">
        <v>19</v>
      </c>
      <c r="G756" t="s">
        <v>31</v>
      </c>
      <c r="H756" s="1">
        <v>45953</v>
      </c>
      <c r="I756" t="s">
        <v>32</v>
      </c>
      <c r="J756">
        <v>470</v>
      </c>
      <c r="K756" t="s">
        <v>21</v>
      </c>
      <c r="L756" s="3">
        <f>Data[[#This Row],[Fees]]/Data[[#This Row],[Converted Amount]]</f>
        <v>2.9638297872340427E-2</v>
      </c>
      <c r="M756" s="11">
        <v>470</v>
      </c>
      <c r="N756" s="11">
        <v>13.93</v>
      </c>
      <c r="O756" s="11">
        <v>456.07</v>
      </c>
      <c r="P756" t="s">
        <v>21</v>
      </c>
      <c r="Q756" t="s">
        <v>2758</v>
      </c>
      <c r="R756" t="s">
        <v>2567</v>
      </c>
      <c r="S756" t="s">
        <v>2556</v>
      </c>
      <c r="T756" t="s">
        <v>2557</v>
      </c>
    </row>
    <row r="757" spans="3:22" x14ac:dyDescent="0.45">
      <c r="C75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45953</v>
      </c>
      <c r="D757" t="s">
        <v>1136</v>
      </c>
      <c r="E757" t="s">
        <v>1873</v>
      </c>
      <c r="F757" t="s">
        <v>48</v>
      </c>
      <c r="G757" t="s">
        <v>53</v>
      </c>
      <c r="H757" s="1">
        <v>45953</v>
      </c>
      <c r="I757" t="s">
        <v>54</v>
      </c>
      <c r="J757">
        <v>-350</v>
      </c>
      <c r="K757" t="s">
        <v>21</v>
      </c>
      <c r="L757" s="3">
        <f>Data[[#This Row],[Fees]]/Data[[#This Row],[Converted Amount]]</f>
        <v>0</v>
      </c>
      <c r="M757" s="11">
        <v>-350</v>
      </c>
      <c r="N757" s="11">
        <v>0</v>
      </c>
      <c r="O757" s="11">
        <v>-350</v>
      </c>
      <c r="P757" t="s">
        <v>21</v>
      </c>
      <c r="S757" t="s">
        <v>2583</v>
      </c>
      <c r="T757" t="s">
        <v>1921</v>
      </c>
    </row>
    <row r="758" spans="3:22" x14ac:dyDescent="0.45">
      <c r="C75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45953</v>
      </c>
      <c r="D758" t="s">
        <v>1136</v>
      </c>
      <c r="E758" t="s">
        <v>1873</v>
      </c>
      <c r="F758" t="s">
        <v>48</v>
      </c>
      <c r="G758" t="s">
        <v>55</v>
      </c>
      <c r="H758" s="1">
        <v>45953</v>
      </c>
      <c r="I758" t="s">
        <v>56</v>
      </c>
      <c r="J758">
        <v>-36.72</v>
      </c>
      <c r="K758" t="s">
        <v>21</v>
      </c>
      <c r="L758" s="3">
        <f>Data[[#This Row],[Fees]]/Data[[#This Row],[Converted Amount]]</f>
        <v>0</v>
      </c>
      <c r="M758" s="11">
        <v>-36.72</v>
      </c>
      <c r="N758" s="11">
        <v>0</v>
      </c>
      <c r="O758" s="11">
        <v>-36.72</v>
      </c>
      <c r="P758" t="s">
        <v>21</v>
      </c>
      <c r="S758" t="s">
        <v>2200</v>
      </c>
      <c r="T758" t="s">
        <v>2201</v>
      </c>
    </row>
    <row r="759" spans="3:22" x14ac:dyDescent="0.45">
      <c r="C75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59" t="s">
        <v>1136</v>
      </c>
      <c r="E759" t="s">
        <v>1873</v>
      </c>
      <c r="F759" t="s">
        <v>19</v>
      </c>
      <c r="G759" t="s">
        <v>33</v>
      </c>
      <c r="H759" s="1">
        <v>45954</v>
      </c>
      <c r="I759" t="s">
        <v>34</v>
      </c>
      <c r="J759">
        <v>50</v>
      </c>
      <c r="K759" t="s">
        <v>21</v>
      </c>
      <c r="L759" s="3">
        <f>Data[[#This Row],[Fees]]/Data[[#This Row],[Converted Amount]]</f>
        <v>3.5000000000000003E-2</v>
      </c>
      <c r="M759" s="11">
        <v>50</v>
      </c>
      <c r="N759" s="11">
        <v>1.75</v>
      </c>
      <c r="O759" s="11">
        <v>48.25</v>
      </c>
      <c r="P759" t="s">
        <v>21</v>
      </c>
      <c r="Q759" t="s">
        <v>1960</v>
      </c>
      <c r="R759" t="s">
        <v>1961</v>
      </c>
      <c r="S759" t="s">
        <v>1947</v>
      </c>
      <c r="T759" t="s">
        <v>2457</v>
      </c>
      <c r="V759" t="s">
        <v>2458</v>
      </c>
    </row>
    <row r="760" spans="3:22" x14ac:dyDescent="0.45">
      <c r="C76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60" t="s">
        <v>1136</v>
      </c>
      <c r="E760" t="s">
        <v>1873</v>
      </c>
      <c r="F760" t="s">
        <v>19</v>
      </c>
      <c r="G760" t="s">
        <v>35</v>
      </c>
      <c r="H760" s="1">
        <v>45954</v>
      </c>
      <c r="I760" t="s">
        <v>36</v>
      </c>
      <c r="J760">
        <v>1715</v>
      </c>
      <c r="K760" t="s">
        <v>21</v>
      </c>
      <c r="L760" s="3">
        <f>Data[[#This Row],[Fees]]/Data[[#This Row],[Converted Amount]]</f>
        <v>2.9177842565597668E-2</v>
      </c>
      <c r="M760" s="11">
        <v>1715</v>
      </c>
      <c r="N760" s="11">
        <v>50.04</v>
      </c>
      <c r="O760" s="11">
        <v>1664.96</v>
      </c>
      <c r="P760" t="s">
        <v>21</v>
      </c>
      <c r="Q760" t="s">
        <v>2397</v>
      </c>
      <c r="R760" t="s">
        <v>2398</v>
      </c>
      <c r="S760" t="s">
        <v>1939</v>
      </c>
      <c r="T760" t="s">
        <v>2220</v>
      </c>
    </row>
    <row r="761" spans="3:22" x14ac:dyDescent="0.45">
      <c r="C76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61" t="s">
        <v>1136</v>
      </c>
      <c r="E761" t="s">
        <v>1873</v>
      </c>
      <c r="F761" t="s">
        <v>19</v>
      </c>
      <c r="G761" t="s">
        <v>37</v>
      </c>
      <c r="H761" s="1">
        <v>45954</v>
      </c>
      <c r="I761" t="s">
        <v>38</v>
      </c>
      <c r="J761">
        <v>2850</v>
      </c>
      <c r="K761" t="s">
        <v>21</v>
      </c>
      <c r="L761" s="3">
        <f>Data[[#This Row],[Fees]]/Data[[#This Row],[Converted Amount]]</f>
        <v>2.9105263157894738E-2</v>
      </c>
      <c r="M761" s="11">
        <v>2850</v>
      </c>
      <c r="N761" s="11">
        <v>82.95</v>
      </c>
      <c r="O761" s="11">
        <v>2767.05</v>
      </c>
      <c r="P761" t="s">
        <v>21</v>
      </c>
      <c r="Q761" t="s">
        <v>2584</v>
      </c>
      <c r="R761" t="s">
        <v>2585</v>
      </c>
      <c r="S761" t="s">
        <v>2561</v>
      </c>
      <c r="T761" t="s">
        <v>2562</v>
      </c>
    </row>
    <row r="762" spans="3:22" x14ac:dyDescent="0.45">
      <c r="C76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62" t="s">
        <v>1136</v>
      </c>
      <c r="E762" t="s">
        <v>1873</v>
      </c>
      <c r="F762" t="s">
        <v>19</v>
      </c>
      <c r="G762" t="s">
        <v>39</v>
      </c>
      <c r="H762" s="1">
        <v>45954</v>
      </c>
      <c r="I762" t="s">
        <v>40</v>
      </c>
      <c r="J762">
        <v>87500</v>
      </c>
      <c r="K762" t="s">
        <v>21</v>
      </c>
      <c r="L762" s="3">
        <f>Data[[#This Row],[Fees]]/Data[[#This Row],[Converted Amount]]</f>
        <v>2.9003428571428572E-2</v>
      </c>
      <c r="M762" s="11">
        <v>87500</v>
      </c>
      <c r="N762" s="11">
        <v>2537.8000000000002</v>
      </c>
      <c r="O762" s="11">
        <v>84962.2</v>
      </c>
      <c r="P762" t="s">
        <v>21</v>
      </c>
      <c r="Q762" t="s">
        <v>2755</v>
      </c>
      <c r="R762" t="s">
        <v>2756</v>
      </c>
      <c r="S762" t="s">
        <v>2561</v>
      </c>
      <c r="T762" t="s">
        <v>2562</v>
      </c>
    </row>
    <row r="763" spans="3:22" x14ac:dyDescent="0.45">
      <c r="C76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45953</v>
      </c>
      <c r="D763" t="s">
        <v>1136</v>
      </c>
      <c r="E763" t="s">
        <v>1873</v>
      </c>
      <c r="F763" t="s">
        <v>48</v>
      </c>
      <c r="G763" t="s">
        <v>57</v>
      </c>
      <c r="H763" s="1">
        <v>45954</v>
      </c>
      <c r="I763" t="s">
        <v>56</v>
      </c>
      <c r="J763">
        <v>-1.88</v>
      </c>
      <c r="K763" t="s">
        <v>21</v>
      </c>
      <c r="L763" s="3">
        <f>Data[[#This Row],[Fees]]/Data[[#This Row],[Converted Amount]]</f>
        <v>0</v>
      </c>
      <c r="M763" s="11">
        <v>-1.88</v>
      </c>
      <c r="N763" s="11">
        <v>0</v>
      </c>
      <c r="O763" s="11">
        <v>-1.88</v>
      </c>
      <c r="P763" t="s">
        <v>21</v>
      </c>
      <c r="S763" t="s">
        <v>2378</v>
      </c>
      <c r="T763" t="s">
        <v>2450</v>
      </c>
    </row>
    <row r="764" spans="3:22" x14ac:dyDescent="0.45">
      <c r="C76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45954</v>
      </c>
      <c r="D764" t="s">
        <v>1136</v>
      </c>
      <c r="E764" t="s">
        <v>1873</v>
      </c>
      <c r="F764" t="s">
        <v>48</v>
      </c>
      <c r="G764" t="s">
        <v>58</v>
      </c>
      <c r="H764" s="1">
        <v>45954</v>
      </c>
      <c r="I764" t="s">
        <v>59</v>
      </c>
      <c r="J764">
        <v>-0.2</v>
      </c>
      <c r="K764" t="s">
        <v>21</v>
      </c>
      <c r="L764" s="3">
        <f>Data[[#This Row],[Fees]]/Data[[#This Row],[Converted Amount]]</f>
        <v>0</v>
      </c>
      <c r="M764" s="11">
        <v>-0.2</v>
      </c>
      <c r="N764" s="11">
        <v>0</v>
      </c>
      <c r="O764" s="11">
        <v>-0.2</v>
      </c>
      <c r="P764" t="s">
        <v>21</v>
      </c>
      <c r="S764" t="s">
        <v>2586</v>
      </c>
      <c r="T764" t="s">
        <v>2587</v>
      </c>
    </row>
    <row r="765" spans="3:22" x14ac:dyDescent="0.45">
      <c r="C76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45954</v>
      </c>
      <c r="D765" t="s">
        <v>1136</v>
      </c>
      <c r="E765" t="s">
        <v>1873</v>
      </c>
      <c r="F765" t="s">
        <v>48</v>
      </c>
      <c r="G765" t="s">
        <v>60</v>
      </c>
      <c r="H765" s="1">
        <v>45954</v>
      </c>
      <c r="I765" t="s">
        <v>61</v>
      </c>
      <c r="J765">
        <v>-6.86</v>
      </c>
      <c r="K765" t="s">
        <v>21</v>
      </c>
      <c r="L765" s="3">
        <f>Data[[#This Row],[Fees]]/Data[[#This Row],[Converted Amount]]</f>
        <v>0</v>
      </c>
      <c r="M765" s="11">
        <v>-6.86</v>
      </c>
      <c r="N765" s="11">
        <v>0</v>
      </c>
      <c r="O765" s="11">
        <v>-6.86</v>
      </c>
      <c r="P765" t="s">
        <v>21</v>
      </c>
      <c r="S765" t="s">
        <v>2565</v>
      </c>
      <c r="T765" t="s">
        <v>2566</v>
      </c>
    </row>
    <row r="766" spans="3:22" x14ac:dyDescent="0.45">
      <c r="C76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45954</v>
      </c>
      <c r="D766" t="s">
        <v>1136</v>
      </c>
      <c r="E766" t="s">
        <v>1873</v>
      </c>
      <c r="F766" t="s">
        <v>48</v>
      </c>
      <c r="G766" t="s">
        <v>62</v>
      </c>
      <c r="H766" s="1">
        <v>45954</v>
      </c>
      <c r="I766" t="s">
        <v>61</v>
      </c>
      <c r="J766">
        <v>-11.4</v>
      </c>
      <c r="K766" t="s">
        <v>21</v>
      </c>
      <c r="L766" s="3">
        <f>Data[[#This Row],[Fees]]/Data[[#This Row],[Converted Amount]]</f>
        <v>0</v>
      </c>
      <c r="M766" s="11">
        <v>-11.4</v>
      </c>
      <c r="N766" s="11">
        <v>0</v>
      </c>
      <c r="O766" s="11">
        <v>-11.4</v>
      </c>
      <c r="P766" t="s">
        <v>21</v>
      </c>
      <c r="S766" t="s">
        <v>2561</v>
      </c>
      <c r="T766" t="s">
        <v>2562</v>
      </c>
    </row>
    <row r="767" spans="3:22" x14ac:dyDescent="0.45">
      <c r="C76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45954</v>
      </c>
      <c r="D767" t="s">
        <v>1136</v>
      </c>
      <c r="E767" t="s">
        <v>1873</v>
      </c>
      <c r="F767" t="s">
        <v>48</v>
      </c>
      <c r="G767" t="s">
        <v>63</v>
      </c>
      <c r="H767" s="1">
        <v>45954</v>
      </c>
      <c r="I767" t="s">
        <v>61</v>
      </c>
      <c r="J767">
        <v>-350</v>
      </c>
      <c r="K767" t="s">
        <v>21</v>
      </c>
      <c r="L767" s="3">
        <f>Data[[#This Row],[Fees]]/Data[[#This Row],[Converted Amount]]</f>
        <v>0</v>
      </c>
      <c r="M767" s="11">
        <v>-350</v>
      </c>
      <c r="N767" s="11">
        <v>0</v>
      </c>
      <c r="O767" s="11">
        <v>-350</v>
      </c>
      <c r="P767" t="s">
        <v>21</v>
      </c>
      <c r="S767" t="s">
        <v>2561</v>
      </c>
      <c r="T767" t="s">
        <v>2562</v>
      </c>
    </row>
    <row r="768" spans="3:22" x14ac:dyDescent="0.45">
      <c r="C76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68" t="s">
        <v>1660</v>
      </c>
      <c r="E768" t="s">
        <v>1872</v>
      </c>
      <c r="F768" t="s">
        <v>19</v>
      </c>
      <c r="G768" t="s">
        <v>1808</v>
      </c>
      <c r="H768" s="1">
        <v>45957</v>
      </c>
      <c r="I768" t="s">
        <v>1809</v>
      </c>
      <c r="J768">
        <v>2850</v>
      </c>
      <c r="K768" t="s">
        <v>21</v>
      </c>
      <c r="L768" s="3">
        <f>Data[[#This Row],[Fees]]/Data[[#This Row],[Converted Amount]]</f>
        <v>2.9105263157894738E-2</v>
      </c>
      <c r="M768" s="11">
        <v>2850</v>
      </c>
      <c r="N768" s="11">
        <v>82.95</v>
      </c>
      <c r="O768" s="11">
        <v>2767.05</v>
      </c>
      <c r="P768" t="s">
        <v>21</v>
      </c>
      <c r="Q768" t="s">
        <v>2550</v>
      </c>
      <c r="R768" t="s">
        <v>2551</v>
      </c>
      <c r="S768" t="s">
        <v>2552</v>
      </c>
      <c r="T768" t="s">
        <v>2553</v>
      </c>
    </row>
    <row r="769" spans="3:21" x14ac:dyDescent="0.45">
      <c r="C76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45957</v>
      </c>
      <c r="D769" t="s">
        <v>1136</v>
      </c>
      <c r="E769" t="s">
        <v>1873</v>
      </c>
      <c r="F769" t="s">
        <v>48</v>
      </c>
      <c r="G769" t="s">
        <v>64</v>
      </c>
      <c r="H769" s="1">
        <v>45957</v>
      </c>
      <c r="I769" t="s">
        <v>65</v>
      </c>
      <c r="J769">
        <v>-11.4</v>
      </c>
      <c r="K769" t="s">
        <v>21</v>
      </c>
      <c r="L769" s="3">
        <f>Data[[#This Row],[Fees]]/Data[[#This Row],[Converted Amount]]</f>
        <v>0</v>
      </c>
      <c r="M769" s="11">
        <v>-11.4</v>
      </c>
      <c r="N769" s="11">
        <v>0</v>
      </c>
      <c r="O769" s="11">
        <v>-11.4</v>
      </c>
      <c r="P769" t="s">
        <v>21</v>
      </c>
      <c r="S769" t="s">
        <v>2590</v>
      </c>
      <c r="T769" t="s">
        <v>2591</v>
      </c>
    </row>
    <row r="770" spans="3:21" x14ac:dyDescent="0.45">
      <c r="C77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70" t="s">
        <v>1660</v>
      </c>
      <c r="E770" t="s">
        <v>1872</v>
      </c>
      <c r="F770" t="s">
        <v>19</v>
      </c>
      <c r="G770" t="s">
        <v>1810</v>
      </c>
      <c r="H770" s="1">
        <v>45958</v>
      </c>
      <c r="I770" t="s">
        <v>1811</v>
      </c>
      <c r="J770">
        <v>150</v>
      </c>
      <c r="K770" t="s">
        <v>21</v>
      </c>
      <c r="L770" s="3">
        <f>Data[[#This Row],[Fees]]/Data[[#This Row],[Converted Amount]]</f>
        <v>3.1000000000000003E-2</v>
      </c>
      <c r="M770" s="11">
        <v>150</v>
      </c>
      <c r="N770" s="11">
        <v>4.6500000000000004</v>
      </c>
      <c r="O770" s="11">
        <v>145.35</v>
      </c>
      <c r="P770" t="s">
        <v>21</v>
      </c>
      <c r="Q770" t="s">
        <v>2535</v>
      </c>
      <c r="R770" t="s">
        <v>2536</v>
      </c>
      <c r="S770" t="s">
        <v>2537</v>
      </c>
      <c r="T770" t="s">
        <v>2759</v>
      </c>
    </row>
    <row r="771" spans="3:21" x14ac:dyDescent="0.45">
      <c r="C77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71" t="s">
        <v>1660</v>
      </c>
      <c r="E771" t="s">
        <v>1872</v>
      </c>
      <c r="F771" t="s">
        <v>19</v>
      </c>
      <c r="G771" t="s">
        <v>1812</v>
      </c>
      <c r="H771" s="1">
        <v>45958</v>
      </c>
      <c r="I771" t="s">
        <v>1813</v>
      </c>
      <c r="J771">
        <v>1060</v>
      </c>
      <c r="K771" t="s">
        <v>21</v>
      </c>
      <c r="L771" s="3">
        <f>Data[[#This Row],[Fees]]/Data[[#This Row],[Converted Amount]]</f>
        <v>2.9283018867924528E-2</v>
      </c>
      <c r="M771" s="11">
        <v>1060</v>
      </c>
      <c r="N771" s="11">
        <v>31.04</v>
      </c>
      <c r="O771" s="11">
        <v>1028.96</v>
      </c>
      <c r="P771" t="s">
        <v>21</v>
      </c>
      <c r="Q771" t="s">
        <v>2304</v>
      </c>
      <c r="R771" t="s">
        <v>2305</v>
      </c>
      <c r="S771" t="s">
        <v>2306</v>
      </c>
      <c r="T771" t="s">
        <v>2307</v>
      </c>
    </row>
    <row r="772" spans="3:21" x14ac:dyDescent="0.45">
      <c r="C77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72" t="s">
        <v>1660</v>
      </c>
      <c r="E772" t="s">
        <v>1872</v>
      </c>
      <c r="F772" t="s">
        <v>19</v>
      </c>
      <c r="G772" t="s">
        <v>1814</v>
      </c>
      <c r="H772" s="1">
        <v>45958</v>
      </c>
      <c r="I772" t="s">
        <v>1815</v>
      </c>
      <c r="J772">
        <v>1225</v>
      </c>
      <c r="K772" t="s">
        <v>21</v>
      </c>
      <c r="L772" s="3">
        <f>Data[[#This Row],[Fees]]/Data[[#This Row],[Converted Amount]]</f>
        <v>2.9248979591836734E-2</v>
      </c>
      <c r="M772" s="11">
        <v>1225</v>
      </c>
      <c r="N772" s="11">
        <v>35.83</v>
      </c>
      <c r="O772" s="11">
        <v>1189.17</v>
      </c>
      <c r="P772" t="s">
        <v>21</v>
      </c>
      <c r="Q772" t="s">
        <v>2261</v>
      </c>
      <c r="R772" t="s">
        <v>2262</v>
      </c>
      <c r="S772" t="s">
        <v>2538</v>
      </c>
      <c r="T772" t="s">
        <v>2544</v>
      </c>
    </row>
    <row r="773" spans="3:21" x14ac:dyDescent="0.45">
      <c r="C77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45958</v>
      </c>
      <c r="D773" t="s">
        <v>1660</v>
      </c>
      <c r="E773" t="s">
        <v>1872</v>
      </c>
      <c r="F773" t="s">
        <v>48</v>
      </c>
      <c r="G773" t="s">
        <v>1833</v>
      </c>
      <c r="H773" s="1">
        <v>45958</v>
      </c>
      <c r="I773" t="s">
        <v>1834</v>
      </c>
      <c r="J773">
        <v>-0.6</v>
      </c>
      <c r="K773" t="s">
        <v>21</v>
      </c>
      <c r="L773" s="3">
        <f>Data[[#This Row],[Fees]]/Data[[#This Row],[Converted Amount]]</f>
        <v>0</v>
      </c>
      <c r="M773" s="11">
        <v>-0.6</v>
      </c>
      <c r="N773" s="11">
        <v>0</v>
      </c>
      <c r="O773" s="11">
        <v>-0.6</v>
      </c>
      <c r="P773" t="s">
        <v>21</v>
      </c>
    </row>
    <row r="774" spans="3:21" x14ac:dyDescent="0.45">
      <c r="C77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45958</v>
      </c>
      <c r="D774" t="s">
        <v>1660</v>
      </c>
      <c r="E774" t="s">
        <v>1872</v>
      </c>
      <c r="F774" t="s">
        <v>48</v>
      </c>
      <c r="G774" t="s">
        <v>1835</v>
      </c>
      <c r="H774" s="1">
        <v>45958</v>
      </c>
      <c r="I774" t="s">
        <v>1836</v>
      </c>
      <c r="J774">
        <v>-4.24</v>
      </c>
      <c r="K774" t="s">
        <v>21</v>
      </c>
      <c r="L774" s="3">
        <f>Data[[#This Row],[Fees]]/Data[[#This Row],[Converted Amount]]</f>
        <v>0</v>
      </c>
      <c r="M774" s="11">
        <v>-4.24</v>
      </c>
      <c r="N774" s="11">
        <v>0</v>
      </c>
      <c r="O774" s="11">
        <v>-4.24</v>
      </c>
      <c r="P774" t="s">
        <v>21</v>
      </c>
    </row>
    <row r="775" spans="3:21" x14ac:dyDescent="0.45">
      <c r="C77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75" t="s">
        <v>1660</v>
      </c>
      <c r="E775" t="s">
        <v>1872</v>
      </c>
      <c r="F775" t="s">
        <v>19</v>
      </c>
      <c r="G775" t="s">
        <v>1816</v>
      </c>
      <c r="H775" s="1">
        <v>45959</v>
      </c>
      <c r="I775" t="s">
        <v>1817</v>
      </c>
      <c r="J775">
        <v>27240</v>
      </c>
      <c r="K775" t="s">
        <v>21</v>
      </c>
      <c r="L775" s="3">
        <f>Data[[#This Row],[Fees]]/Data[[#This Row],[Converted Amount]]</f>
        <v>2.9011013215859031E-2</v>
      </c>
      <c r="M775" s="11">
        <v>27240</v>
      </c>
      <c r="N775" s="11">
        <v>790.26</v>
      </c>
      <c r="O775" s="11">
        <v>26449.74</v>
      </c>
      <c r="P775" t="s">
        <v>21</v>
      </c>
      <c r="Q775" t="s">
        <v>2015</v>
      </c>
      <c r="R775" t="s">
        <v>2016</v>
      </c>
      <c r="S775" t="s">
        <v>2017</v>
      </c>
      <c r="T775" t="s">
        <v>2018</v>
      </c>
    </row>
    <row r="776" spans="3:21" x14ac:dyDescent="0.45">
      <c r="C77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76" t="s">
        <v>1660</v>
      </c>
      <c r="E776" t="s">
        <v>1872</v>
      </c>
      <c r="F776" t="s">
        <v>19</v>
      </c>
      <c r="G776" t="s">
        <v>1818</v>
      </c>
      <c r="H776" s="1">
        <v>45959</v>
      </c>
      <c r="I776" t="s">
        <v>1819</v>
      </c>
      <c r="J776">
        <v>17300</v>
      </c>
      <c r="K776" t="s">
        <v>21</v>
      </c>
      <c r="L776" s="3">
        <f>Data[[#This Row],[Fees]]/Data[[#This Row],[Converted Amount]]</f>
        <v>2.9017341040462427E-2</v>
      </c>
      <c r="M776" s="11">
        <v>17300</v>
      </c>
      <c r="N776" s="11">
        <v>502</v>
      </c>
      <c r="O776" s="11">
        <v>16798</v>
      </c>
      <c r="P776" t="s">
        <v>21</v>
      </c>
      <c r="Q776" t="s">
        <v>2151</v>
      </c>
      <c r="R776" t="s">
        <v>2152</v>
      </c>
      <c r="S776" t="s">
        <v>2153</v>
      </c>
      <c r="T776" t="s">
        <v>2760</v>
      </c>
    </row>
    <row r="777" spans="3:21" x14ac:dyDescent="0.45">
      <c r="C77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77" t="s">
        <v>1660</v>
      </c>
      <c r="E777" t="s">
        <v>1872</v>
      </c>
      <c r="F777" t="s">
        <v>19</v>
      </c>
      <c r="G777" t="s">
        <v>1820</v>
      </c>
      <c r="H777" s="1">
        <v>45959</v>
      </c>
      <c r="I777" t="s">
        <v>153</v>
      </c>
      <c r="J777">
        <v>500</v>
      </c>
      <c r="K777" t="s">
        <v>21</v>
      </c>
      <c r="L777" s="3">
        <f>Data[[#This Row],[Fees]]/Data[[#This Row],[Converted Amount]]</f>
        <v>4.4600000000000001E-2</v>
      </c>
      <c r="M777" s="11">
        <v>500</v>
      </c>
      <c r="N777" s="11">
        <v>22.3</v>
      </c>
      <c r="O777" s="11">
        <v>477.7</v>
      </c>
      <c r="P777" t="s">
        <v>21</v>
      </c>
      <c r="Q777" t="s">
        <v>2761</v>
      </c>
      <c r="R777" t="s">
        <v>2762</v>
      </c>
      <c r="S777" t="s">
        <v>2763</v>
      </c>
      <c r="T777" t="s">
        <v>2764</v>
      </c>
      <c r="U777" t="s">
        <v>1777</v>
      </c>
    </row>
    <row r="778" spans="3:21" x14ac:dyDescent="0.45">
      <c r="C77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78" t="s">
        <v>1660</v>
      </c>
      <c r="E778" t="s">
        <v>1872</v>
      </c>
      <c r="F778" t="s">
        <v>19</v>
      </c>
      <c r="G778" t="s">
        <v>1821</v>
      </c>
      <c r="H778" s="1">
        <v>45959</v>
      </c>
      <c r="I778" t="s">
        <v>1822</v>
      </c>
      <c r="J778">
        <v>450</v>
      </c>
      <c r="K778" t="s">
        <v>21</v>
      </c>
      <c r="L778" s="3">
        <f>Data[[#This Row],[Fees]]/Data[[#This Row],[Converted Amount]]</f>
        <v>2.9666666666666668E-2</v>
      </c>
      <c r="M778" s="11">
        <v>450</v>
      </c>
      <c r="N778" s="11">
        <v>13.35</v>
      </c>
      <c r="O778" s="11">
        <v>436.65</v>
      </c>
      <c r="P778" t="s">
        <v>21</v>
      </c>
      <c r="Q778" t="s">
        <v>2267</v>
      </c>
      <c r="R778" t="s">
        <v>2268</v>
      </c>
      <c r="S778" t="s">
        <v>2575</v>
      </c>
      <c r="T778" t="s">
        <v>2576</v>
      </c>
    </row>
    <row r="779" spans="3:21" x14ac:dyDescent="0.45">
      <c r="C77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45958</v>
      </c>
      <c r="D779" t="s">
        <v>1660</v>
      </c>
      <c r="E779" t="s">
        <v>1872</v>
      </c>
      <c r="F779" t="s">
        <v>48</v>
      </c>
      <c r="G779" t="s">
        <v>1837</v>
      </c>
      <c r="H779" s="1">
        <v>45959</v>
      </c>
      <c r="I779" t="s">
        <v>1836</v>
      </c>
      <c r="J779">
        <v>-4.9000000000000004</v>
      </c>
      <c r="K779" t="s">
        <v>21</v>
      </c>
      <c r="L779" s="3">
        <f>Data[[#This Row],[Fees]]/Data[[#This Row],[Converted Amount]]</f>
        <v>0</v>
      </c>
      <c r="M779" s="11">
        <v>-4.9000000000000004</v>
      </c>
      <c r="N779" s="11">
        <v>0</v>
      </c>
      <c r="O779" s="11">
        <v>-4.9000000000000004</v>
      </c>
      <c r="P779" t="s">
        <v>21</v>
      </c>
    </row>
    <row r="780" spans="3:21" x14ac:dyDescent="0.45">
      <c r="C78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45959</v>
      </c>
      <c r="D780" t="s">
        <v>1660</v>
      </c>
      <c r="E780" t="s">
        <v>1872</v>
      </c>
      <c r="F780" t="s">
        <v>48</v>
      </c>
      <c r="G780" t="s">
        <v>1838</v>
      </c>
      <c r="H780" s="1">
        <v>45959</v>
      </c>
      <c r="I780" t="s">
        <v>1839</v>
      </c>
      <c r="J780">
        <v>-108.96</v>
      </c>
      <c r="K780" t="s">
        <v>21</v>
      </c>
      <c r="L780" s="3">
        <f>Data[[#This Row],[Fees]]/Data[[#This Row],[Converted Amount]]</f>
        <v>0</v>
      </c>
      <c r="M780" s="11">
        <v>-108.96</v>
      </c>
      <c r="N780" s="11">
        <v>0</v>
      </c>
      <c r="O780" s="11">
        <v>-108.96</v>
      </c>
      <c r="P780" t="s">
        <v>21</v>
      </c>
    </row>
    <row r="781" spans="3:21" x14ac:dyDescent="0.45">
      <c r="C78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45959</v>
      </c>
      <c r="D781" t="s">
        <v>1660</v>
      </c>
      <c r="E781" t="s">
        <v>1872</v>
      </c>
      <c r="F781" t="s">
        <v>48</v>
      </c>
      <c r="G781" t="s">
        <v>1840</v>
      </c>
      <c r="H781" s="1">
        <v>45959</v>
      </c>
      <c r="I781" t="s">
        <v>1841</v>
      </c>
      <c r="J781">
        <v>-69.2</v>
      </c>
      <c r="K781" t="s">
        <v>21</v>
      </c>
      <c r="L781" s="3">
        <f>Data[[#This Row],[Fees]]/Data[[#This Row],[Converted Amount]]</f>
        <v>0</v>
      </c>
      <c r="M781" s="11">
        <v>-69.2</v>
      </c>
      <c r="N781" s="11">
        <v>0</v>
      </c>
      <c r="O781" s="11">
        <v>-69.2</v>
      </c>
      <c r="P781" t="s">
        <v>21</v>
      </c>
    </row>
    <row r="782" spans="3:21" x14ac:dyDescent="0.45">
      <c r="C78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82" t="s">
        <v>1660</v>
      </c>
      <c r="E782" t="s">
        <v>1872</v>
      </c>
      <c r="F782" t="s">
        <v>19</v>
      </c>
      <c r="G782" t="s">
        <v>1823</v>
      </c>
      <c r="H782" s="1">
        <v>45960</v>
      </c>
      <c r="I782" t="s">
        <v>1824</v>
      </c>
      <c r="J782">
        <v>250</v>
      </c>
      <c r="K782" t="s">
        <v>21</v>
      </c>
      <c r="L782" s="3">
        <f>Data[[#This Row],[Fees]]/Data[[#This Row],[Converted Amount]]</f>
        <v>3.0199999999999998E-2</v>
      </c>
      <c r="M782" s="11">
        <v>250</v>
      </c>
      <c r="N782" s="11">
        <v>7.55</v>
      </c>
      <c r="O782" s="11">
        <v>242.45</v>
      </c>
      <c r="P782" t="s">
        <v>21</v>
      </c>
      <c r="Q782" t="s">
        <v>2640</v>
      </c>
      <c r="R782" t="s">
        <v>2641</v>
      </c>
      <c r="S782" t="s">
        <v>2642</v>
      </c>
      <c r="T782" t="s">
        <v>2643</v>
      </c>
    </row>
    <row r="783" spans="3:21" x14ac:dyDescent="0.45">
      <c r="C78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83" t="s">
        <v>1660</v>
      </c>
      <c r="E783" t="s">
        <v>1872</v>
      </c>
      <c r="F783" t="s">
        <v>19</v>
      </c>
      <c r="G783" t="s">
        <v>1825</v>
      </c>
      <c r="H783" s="1">
        <v>45960</v>
      </c>
      <c r="I783" t="s">
        <v>1826</v>
      </c>
      <c r="J783">
        <v>3065</v>
      </c>
      <c r="K783" t="s">
        <v>21</v>
      </c>
      <c r="L783" s="3">
        <f>Data[[#This Row],[Fees]]/Data[[#This Row],[Converted Amount]]</f>
        <v>2.9099510603588907E-2</v>
      </c>
      <c r="M783" s="11">
        <v>3065</v>
      </c>
      <c r="N783" s="11">
        <v>89.19</v>
      </c>
      <c r="O783" s="11">
        <v>2975.81</v>
      </c>
      <c r="P783" t="s">
        <v>21</v>
      </c>
      <c r="Q783" t="s">
        <v>2570</v>
      </c>
      <c r="R783" t="s">
        <v>2571</v>
      </c>
      <c r="S783" t="s">
        <v>2572</v>
      </c>
      <c r="T783" t="s">
        <v>2573</v>
      </c>
    </row>
    <row r="784" spans="3:21" x14ac:dyDescent="0.45">
      <c r="C78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84" t="s">
        <v>1660</v>
      </c>
      <c r="E784" t="s">
        <v>1872</v>
      </c>
      <c r="F784" t="s">
        <v>19</v>
      </c>
      <c r="G784" t="s">
        <v>1831</v>
      </c>
      <c r="H784" s="1">
        <v>45960</v>
      </c>
      <c r="I784" t="s">
        <v>1832</v>
      </c>
      <c r="J784">
        <v>43250</v>
      </c>
      <c r="K784" t="s">
        <v>21</v>
      </c>
      <c r="L784" s="3">
        <f>Data[[#This Row],[Fees]]/Data[[#This Row],[Converted Amount]]</f>
        <v>1.8497109826589596E-4</v>
      </c>
      <c r="M784" s="11">
        <v>43250</v>
      </c>
      <c r="N784" s="11">
        <v>8</v>
      </c>
      <c r="O784" s="11">
        <v>43242</v>
      </c>
      <c r="P784" t="s">
        <v>21</v>
      </c>
      <c r="Q784" t="s">
        <v>2765</v>
      </c>
      <c r="R784" t="s">
        <v>2766</v>
      </c>
      <c r="S784" t="s">
        <v>2767</v>
      </c>
      <c r="T784" t="s">
        <v>2768</v>
      </c>
    </row>
    <row r="785" spans="3:21" x14ac:dyDescent="0.45">
      <c r="C78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45959</v>
      </c>
      <c r="D785" t="s">
        <v>1660</v>
      </c>
      <c r="E785" t="s">
        <v>1872</v>
      </c>
      <c r="F785" t="s">
        <v>48</v>
      </c>
      <c r="G785" t="s">
        <v>1842</v>
      </c>
      <c r="H785" s="1">
        <v>45960</v>
      </c>
      <c r="I785" t="s">
        <v>1841</v>
      </c>
      <c r="J785">
        <v>-1.8</v>
      </c>
      <c r="K785" t="s">
        <v>21</v>
      </c>
      <c r="L785" s="3">
        <f>Data[[#This Row],[Fees]]/Data[[#This Row],[Converted Amount]]</f>
        <v>0</v>
      </c>
      <c r="M785" s="11">
        <v>-1.8</v>
      </c>
      <c r="N785" s="11">
        <v>0</v>
      </c>
      <c r="O785" s="11">
        <v>-1.8</v>
      </c>
      <c r="P785" t="s">
        <v>21</v>
      </c>
    </row>
    <row r="786" spans="3:21" x14ac:dyDescent="0.45">
      <c r="C78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45960</v>
      </c>
      <c r="D786" t="s">
        <v>1660</v>
      </c>
      <c r="E786" t="s">
        <v>1872</v>
      </c>
      <c r="F786" t="s">
        <v>48</v>
      </c>
      <c r="G786" t="s">
        <v>1843</v>
      </c>
      <c r="H786" s="1">
        <v>45960</v>
      </c>
      <c r="I786" t="s">
        <v>1844</v>
      </c>
      <c r="J786">
        <v>-173</v>
      </c>
      <c r="K786" t="s">
        <v>21</v>
      </c>
      <c r="L786" s="3">
        <f>Data[[#This Row],[Fees]]/Data[[#This Row],[Converted Amount]]</f>
        <v>0</v>
      </c>
      <c r="M786" s="11">
        <v>-173</v>
      </c>
      <c r="N786" s="11">
        <v>0</v>
      </c>
      <c r="O786" s="11">
        <v>-173</v>
      </c>
      <c r="P786" t="s">
        <v>21</v>
      </c>
    </row>
    <row r="787" spans="3:21" x14ac:dyDescent="0.45">
      <c r="C78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87" t="s">
        <v>1660</v>
      </c>
      <c r="E787" t="s">
        <v>1872</v>
      </c>
      <c r="F787" t="s">
        <v>19</v>
      </c>
      <c r="G787" t="s">
        <v>1827</v>
      </c>
      <c r="H787" s="1">
        <v>45961</v>
      </c>
      <c r="I787" t="s">
        <v>1828</v>
      </c>
      <c r="J787">
        <v>25000</v>
      </c>
      <c r="K787" t="s">
        <v>21</v>
      </c>
      <c r="L787" s="3">
        <f>Data[[#This Row],[Fees]]/Data[[#This Row],[Converted Amount]]</f>
        <v>3.4012000000000001E-2</v>
      </c>
      <c r="M787" s="11">
        <v>25000</v>
      </c>
      <c r="N787" s="11">
        <v>850.3</v>
      </c>
      <c r="O787" s="11">
        <v>24149.7</v>
      </c>
      <c r="P787" t="s">
        <v>21</v>
      </c>
      <c r="Q787" t="s">
        <v>2769</v>
      </c>
      <c r="R787" t="s">
        <v>2770</v>
      </c>
      <c r="S787" t="s">
        <v>2771</v>
      </c>
      <c r="T787" t="s">
        <v>2772</v>
      </c>
    </row>
    <row r="788" spans="3:21" x14ac:dyDescent="0.45">
      <c r="C78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88" t="s">
        <v>1660</v>
      </c>
      <c r="E788" t="s">
        <v>1872</v>
      </c>
      <c r="F788" t="s">
        <v>19</v>
      </c>
      <c r="G788" t="s">
        <v>1829</v>
      </c>
      <c r="H788" s="1">
        <v>45961</v>
      </c>
      <c r="I788" t="s">
        <v>1830</v>
      </c>
      <c r="J788">
        <v>25000</v>
      </c>
      <c r="K788" t="s">
        <v>21</v>
      </c>
      <c r="L788" s="3">
        <f>Data[[#This Row],[Fees]]/Data[[#This Row],[Converted Amount]]</f>
        <v>3.4012000000000001E-2</v>
      </c>
      <c r="M788" s="11">
        <v>25000</v>
      </c>
      <c r="N788" s="11">
        <v>850.3</v>
      </c>
      <c r="O788" s="11">
        <v>24149.7</v>
      </c>
      <c r="P788" t="s">
        <v>21</v>
      </c>
      <c r="Q788" t="s">
        <v>2769</v>
      </c>
      <c r="R788" t="s">
        <v>2770</v>
      </c>
      <c r="S788" t="s">
        <v>2771</v>
      </c>
      <c r="T788" t="s">
        <v>2772</v>
      </c>
    </row>
    <row r="789" spans="3:21" x14ac:dyDescent="0.45">
      <c r="C78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45960</v>
      </c>
      <c r="D789" t="s">
        <v>1660</v>
      </c>
      <c r="E789" t="s">
        <v>1872</v>
      </c>
      <c r="F789" t="s">
        <v>48</v>
      </c>
      <c r="G789" t="s">
        <v>1845</v>
      </c>
      <c r="H789" s="1">
        <v>45961</v>
      </c>
      <c r="I789" t="s">
        <v>1846</v>
      </c>
      <c r="J789">
        <v>-1</v>
      </c>
      <c r="K789" t="s">
        <v>21</v>
      </c>
      <c r="L789" s="3">
        <f>Data[[#This Row],[Fees]]/Data[[#This Row],[Converted Amount]]</f>
        <v>0</v>
      </c>
      <c r="M789" s="11">
        <v>-1</v>
      </c>
      <c r="N789" s="11">
        <v>0</v>
      </c>
      <c r="O789" s="11">
        <v>-1</v>
      </c>
      <c r="P789" t="s">
        <v>21</v>
      </c>
    </row>
    <row r="790" spans="3:21" x14ac:dyDescent="0.45">
      <c r="C79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45960</v>
      </c>
      <c r="D790" t="s">
        <v>1660</v>
      </c>
      <c r="E790" t="s">
        <v>1872</v>
      </c>
      <c r="F790" t="s">
        <v>48</v>
      </c>
      <c r="G790" t="s">
        <v>1847</v>
      </c>
      <c r="H790" s="1">
        <v>45961</v>
      </c>
      <c r="I790" t="s">
        <v>1846</v>
      </c>
      <c r="J790">
        <v>-12.26</v>
      </c>
      <c r="K790" t="s">
        <v>21</v>
      </c>
      <c r="L790" s="3">
        <f>Data[[#This Row],[Fees]]/Data[[#This Row],[Converted Amount]]</f>
        <v>0</v>
      </c>
      <c r="M790" s="11">
        <v>-12.26</v>
      </c>
      <c r="N790" s="11">
        <v>0</v>
      </c>
      <c r="O790" s="11">
        <v>-12.26</v>
      </c>
      <c r="P790" t="s">
        <v>21</v>
      </c>
    </row>
    <row r="791" spans="3:21" x14ac:dyDescent="0.45">
      <c r="C79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45961</v>
      </c>
      <c r="D791" t="s">
        <v>1660</v>
      </c>
      <c r="E791" t="s">
        <v>1872</v>
      </c>
      <c r="F791" t="s">
        <v>48</v>
      </c>
      <c r="G791" t="s">
        <v>1848</v>
      </c>
      <c r="H791" s="1">
        <v>45961</v>
      </c>
      <c r="I791" t="s">
        <v>1849</v>
      </c>
      <c r="J791">
        <v>-200</v>
      </c>
      <c r="K791" t="s">
        <v>21</v>
      </c>
      <c r="L791" s="3">
        <f>Data[[#This Row],[Fees]]/Data[[#This Row],[Converted Amount]]</f>
        <v>0</v>
      </c>
      <c r="M791" s="11">
        <v>-200</v>
      </c>
      <c r="N791" s="11">
        <v>0</v>
      </c>
      <c r="O791" s="11">
        <v>-200</v>
      </c>
      <c r="P791" t="s">
        <v>21</v>
      </c>
    </row>
    <row r="792" spans="3:21" x14ac:dyDescent="0.45">
      <c r="C79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92" t="s">
        <v>1660</v>
      </c>
      <c r="E792" t="s">
        <v>1871</v>
      </c>
      <c r="F792" t="s">
        <v>19</v>
      </c>
      <c r="G792" t="s">
        <v>1783</v>
      </c>
      <c r="H792" s="1">
        <v>45964</v>
      </c>
      <c r="I792" t="s">
        <v>1784</v>
      </c>
      <c r="J792">
        <v>95200</v>
      </c>
      <c r="K792" t="s">
        <v>21</v>
      </c>
      <c r="L792" s="3">
        <f>Data[[#This Row],[Fees]]/Data[[#This Row],[Converted Amount]]</f>
        <v>8.4033613445378154E-5</v>
      </c>
      <c r="M792" s="11">
        <v>95200</v>
      </c>
      <c r="N792" s="11">
        <v>8</v>
      </c>
      <c r="O792" s="11">
        <v>95192</v>
      </c>
      <c r="P792" t="s">
        <v>21</v>
      </c>
      <c r="Q792" t="s">
        <v>2773</v>
      </c>
      <c r="R792" t="s">
        <v>2774</v>
      </c>
      <c r="S792" t="s">
        <v>2775</v>
      </c>
      <c r="T792" t="s">
        <v>2776</v>
      </c>
    </row>
    <row r="793" spans="3:21" x14ac:dyDescent="0.45">
      <c r="C79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45964</v>
      </c>
      <c r="D793" t="s">
        <v>1660</v>
      </c>
      <c r="E793" t="s">
        <v>1871</v>
      </c>
      <c r="F793" t="s">
        <v>48</v>
      </c>
      <c r="G793" t="s">
        <v>1787</v>
      </c>
      <c r="H793" s="1">
        <v>45965</v>
      </c>
      <c r="I793" t="s">
        <v>1788</v>
      </c>
      <c r="J793">
        <v>-380.8</v>
      </c>
      <c r="K793" t="s">
        <v>21</v>
      </c>
      <c r="L793" s="3">
        <f>Data[[#This Row],[Fees]]/Data[[#This Row],[Converted Amount]]</f>
        <v>0</v>
      </c>
      <c r="M793" s="11">
        <v>-380.8</v>
      </c>
      <c r="N793" s="11">
        <v>0</v>
      </c>
      <c r="O793" s="11">
        <v>-380.8</v>
      </c>
      <c r="P793" t="s">
        <v>21</v>
      </c>
    </row>
    <row r="794" spans="3:21" x14ac:dyDescent="0.45">
      <c r="C79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94" t="s">
        <v>1660</v>
      </c>
      <c r="E794" t="s">
        <v>1871</v>
      </c>
      <c r="F794" t="s">
        <v>48</v>
      </c>
      <c r="G794" t="s">
        <v>1789</v>
      </c>
      <c r="H794" s="1">
        <v>45965</v>
      </c>
      <c r="I794" t="s">
        <v>1790</v>
      </c>
      <c r="J794">
        <v>-8</v>
      </c>
      <c r="K794" t="s">
        <v>21</v>
      </c>
      <c r="L794" s="3">
        <f>Data[[#This Row],[Fees]]/Data[[#This Row],[Converted Amount]]</f>
        <v>0</v>
      </c>
      <c r="M794" s="11">
        <v>-8</v>
      </c>
      <c r="N794" s="11">
        <v>0</v>
      </c>
      <c r="O794" s="11">
        <v>-8</v>
      </c>
      <c r="P794" t="s">
        <v>21</v>
      </c>
    </row>
    <row r="795" spans="3:21" x14ac:dyDescent="0.45">
      <c r="C79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95" t="s">
        <v>1660</v>
      </c>
      <c r="E795" t="s">
        <v>1871</v>
      </c>
      <c r="F795" t="s">
        <v>19</v>
      </c>
      <c r="G795" t="s">
        <v>1775</v>
      </c>
      <c r="H795" s="1">
        <v>45966</v>
      </c>
      <c r="I795" t="s">
        <v>1776</v>
      </c>
      <c r="J795">
        <v>41500</v>
      </c>
      <c r="K795" t="s">
        <v>21</v>
      </c>
      <c r="L795" s="3">
        <f>Data[[#This Row],[Fees]]/Data[[#This Row],[Converted Amount]]</f>
        <v>4.900722891566265E-2</v>
      </c>
      <c r="M795" s="11">
        <v>41500</v>
      </c>
      <c r="N795" s="11">
        <v>2033.8</v>
      </c>
      <c r="O795" s="11">
        <v>39466.199999999997</v>
      </c>
      <c r="P795" t="s">
        <v>21</v>
      </c>
      <c r="Q795" t="s">
        <v>2761</v>
      </c>
      <c r="R795" t="s">
        <v>2762</v>
      </c>
      <c r="S795" t="s">
        <v>2763</v>
      </c>
      <c r="T795" t="s">
        <v>2764</v>
      </c>
      <c r="U795" t="s">
        <v>1777</v>
      </c>
    </row>
    <row r="796" spans="3:21" x14ac:dyDescent="0.45">
      <c r="C79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45966</v>
      </c>
      <c r="D796" t="s">
        <v>1660</v>
      </c>
      <c r="E796" t="s">
        <v>1871</v>
      </c>
      <c r="F796" t="s">
        <v>48</v>
      </c>
      <c r="G796" t="s">
        <v>1791</v>
      </c>
      <c r="H796" s="1">
        <v>45966</v>
      </c>
      <c r="I796" t="s">
        <v>1792</v>
      </c>
      <c r="J796">
        <v>-166</v>
      </c>
      <c r="K796" t="s">
        <v>21</v>
      </c>
      <c r="L796" s="3">
        <f>Data[[#This Row],[Fees]]/Data[[#This Row],[Converted Amount]]</f>
        <v>0</v>
      </c>
      <c r="M796" s="11">
        <v>-166</v>
      </c>
      <c r="N796" s="11">
        <v>0</v>
      </c>
      <c r="O796" s="11">
        <v>-166</v>
      </c>
      <c r="P796" t="s">
        <v>21</v>
      </c>
    </row>
    <row r="797" spans="3:21" x14ac:dyDescent="0.45">
      <c r="C79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97" t="s">
        <v>1660</v>
      </c>
      <c r="E797" t="s">
        <v>1871</v>
      </c>
      <c r="F797" t="s">
        <v>19</v>
      </c>
      <c r="G797" t="s">
        <v>1778</v>
      </c>
      <c r="H797" s="1">
        <v>45967</v>
      </c>
      <c r="I797" t="s">
        <v>1779</v>
      </c>
      <c r="J797">
        <v>1600</v>
      </c>
      <c r="K797" t="s">
        <v>21</v>
      </c>
      <c r="L797" s="3">
        <f>Data[[#This Row],[Fees]]/Data[[#This Row],[Converted Amount]]</f>
        <v>2.9187500000000002E-2</v>
      </c>
      <c r="M797" s="11">
        <v>1600</v>
      </c>
      <c r="N797" s="11">
        <v>46.7</v>
      </c>
      <c r="O797" s="11">
        <v>1553.3</v>
      </c>
      <c r="P797" t="s">
        <v>21</v>
      </c>
      <c r="Q797" t="s">
        <v>2777</v>
      </c>
      <c r="R797" t="s">
        <v>2778</v>
      </c>
      <c r="S797" t="s">
        <v>2779</v>
      </c>
      <c r="T797" t="s">
        <v>2780</v>
      </c>
    </row>
    <row r="798" spans="3:21" x14ac:dyDescent="0.45">
      <c r="C79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98" t="s">
        <v>1660</v>
      </c>
      <c r="E798" t="s">
        <v>1871</v>
      </c>
      <c r="F798" t="s">
        <v>19</v>
      </c>
      <c r="G798" t="s">
        <v>1780</v>
      </c>
      <c r="H798" s="1">
        <v>45967</v>
      </c>
      <c r="I798" t="s">
        <v>153</v>
      </c>
      <c r="J798">
        <v>500</v>
      </c>
      <c r="K798" t="s">
        <v>21</v>
      </c>
      <c r="L798" s="3">
        <f>Data[[#This Row],[Fees]]/Data[[#This Row],[Converted Amount]]</f>
        <v>2.9600000000000001E-2</v>
      </c>
      <c r="M798" s="11">
        <v>500</v>
      </c>
      <c r="N798" s="11">
        <v>14.8</v>
      </c>
      <c r="O798" s="11">
        <v>485.2</v>
      </c>
      <c r="P798" t="s">
        <v>21</v>
      </c>
      <c r="Q798" t="s">
        <v>2781</v>
      </c>
      <c r="R798" t="s">
        <v>2782</v>
      </c>
      <c r="S798" t="s">
        <v>2783</v>
      </c>
      <c r="T798" t="s">
        <v>2784</v>
      </c>
      <c r="U798" t="s">
        <v>1528</v>
      </c>
    </row>
    <row r="799" spans="3:21" x14ac:dyDescent="0.45">
      <c r="C79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799" t="s">
        <v>1660</v>
      </c>
      <c r="E799" t="s">
        <v>1871</v>
      </c>
      <c r="F799" t="s">
        <v>19</v>
      </c>
      <c r="G799" t="s">
        <v>1781</v>
      </c>
      <c r="H799" s="1">
        <v>45967</v>
      </c>
      <c r="I799" t="s">
        <v>1782</v>
      </c>
      <c r="J799">
        <v>41500</v>
      </c>
      <c r="K799" t="s">
        <v>21</v>
      </c>
      <c r="L799" s="3">
        <f>Data[[#This Row],[Fees]]/Data[[#This Row],[Converted Amount]]</f>
        <v>4.900722891566265E-2</v>
      </c>
      <c r="M799" s="11">
        <v>41500</v>
      </c>
      <c r="N799" s="11">
        <v>2033.8</v>
      </c>
      <c r="O799" s="11">
        <v>39466.199999999997</v>
      </c>
      <c r="P799" t="s">
        <v>21</v>
      </c>
      <c r="Q799" t="s">
        <v>2761</v>
      </c>
      <c r="R799" t="s">
        <v>2762</v>
      </c>
      <c r="S799" t="s">
        <v>2763</v>
      </c>
      <c r="T799" t="s">
        <v>2764</v>
      </c>
      <c r="U799" t="s">
        <v>1777</v>
      </c>
    </row>
    <row r="800" spans="3:21" x14ac:dyDescent="0.45">
      <c r="C80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45967</v>
      </c>
      <c r="D800" t="s">
        <v>1660</v>
      </c>
      <c r="E800" t="s">
        <v>1871</v>
      </c>
      <c r="F800" t="s">
        <v>48</v>
      </c>
      <c r="G800" t="s">
        <v>1793</v>
      </c>
      <c r="H800" s="1">
        <v>45967</v>
      </c>
      <c r="I800" t="s">
        <v>1794</v>
      </c>
      <c r="J800">
        <v>-6.4</v>
      </c>
      <c r="K800" t="s">
        <v>21</v>
      </c>
      <c r="L800" s="3">
        <f>Data[[#This Row],[Fees]]/Data[[#This Row],[Converted Amount]]</f>
        <v>0</v>
      </c>
      <c r="M800" s="11">
        <v>-6.4</v>
      </c>
      <c r="N800" s="11">
        <v>0</v>
      </c>
      <c r="O800" s="11">
        <v>-6.4</v>
      </c>
      <c r="P800" t="s">
        <v>21</v>
      </c>
    </row>
    <row r="801" spans="3:25" x14ac:dyDescent="0.45">
      <c r="C80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45967</v>
      </c>
      <c r="D801" t="s">
        <v>1660</v>
      </c>
      <c r="E801" t="s">
        <v>1871</v>
      </c>
      <c r="F801" t="s">
        <v>48</v>
      </c>
      <c r="G801" t="s">
        <v>1795</v>
      </c>
      <c r="H801" s="1">
        <v>45967</v>
      </c>
      <c r="I801" t="s">
        <v>1796</v>
      </c>
      <c r="J801">
        <v>-166</v>
      </c>
      <c r="K801" t="s">
        <v>21</v>
      </c>
      <c r="L801" s="3">
        <f>Data[[#This Row],[Fees]]/Data[[#This Row],[Converted Amount]]</f>
        <v>0</v>
      </c>
      <c r="M801" s="11">
        <v>-166</v>
      </c>
      <c r="N801" s="11">
        <v>0</v>
      </c>
      <c r="O801" s="11">
        <v>-166</v>
      </c>
      <c r="P801" t="s">
        <v>21</v>
      </c>
    </row>
    <row r="802" spans="3:25" x14ac:dyDescent="0.45">
      <c r="C80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02" t="s">
        <v>1660</v>
      </c>
      <c r="E802" t="s">
        <v>1871</v>
      </c>
      <c r="F802" t="s">
        <v>19</v>
      </c>
      <c r="G802" t="s">
        <v>1785</v>
      </c>
      <c r="H802" s="1">
        <v>45968</v>
      </c>
      <c r="I802" t="s">
        <v>1786</v>
      </c>
      <c r="J802">
        <v>63150</v>
      </c>
      <c r="K802" t="s">
        <v>21</v>
      </c>
      <c r="L802" s="3">
        <f>Data[[#This Row],[Fees]]/Data[[#This Row],[Converted Amount]]</f>
        <v>1.266825019794141E-4</v>
      </c>
      <c r="M802" s="11">
        <v>63150</v>
      </c>
      <c r="N802" s="11">
        <v>8</v>
      </c>
      <c r="O802" s="11">
        <v>63142</v>
      </c>
      <c r="P802" t="s">
        <v>21</v>
      </c>
      <c r="Q802" t="s">
        <v>2785</v>
      </c>
      <c r="R802" t="s">
        <v>2786</v>
      </c>
      <c r="S802" t="s">
        <v>2787</v>
      </c>
      <c r="T802" t="s">
        <v>2788</v>
      </c>
    </row>
    <row r="803" spans="3:25" x14ac:dyDescent="0.45">
      <c r="C80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45968</v>
      </c>
      <c r="D803" t="s">
        <v>1660</v>
      </c>
      <c r="E803" t="s">
        <v>1871</v>
      </c>
      <c r="F803" t="s">
        <v>48</v>
      </c>
      <c r="G803" t="s">
        <v>1797</v>
      </c>
      <c r="H803" s="1">
        <v>45968</v>
      </c>
      <c r="I803" t="s">
        <v>1798</v>
      </c>
      <c r="J803">
        <v>-252.6</v>
      </c>
      <c r="K803" t="s">
        <v>21</v>
      </c>
      <c r="L803" s="3">
        <f>Data[[#This Row],[Fees]]/Data[[#This Row],[Converted Amount]]</f>
        <v>0</v>
      </c>
      <c r="M803" s="11">
        <v>-252.6</v>
      </c>
      <c r="N803" s="11">
        <v>0</v>
      </c>
      <c r="O803" s="11">
        <v>-252.6</v>
      </c>
      <c r="P803" t="s">
        <v>21</v>
      </c>
    </row>
    <row r="804" spans="3:25" x14ac:dyDescent="0.45">
      <c r="C80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04" t="s">
        <v>1660</v>
      </c>
      <c r="E804" t="s">
        <v>1870</v>
      </c>
      <c r="F804" t="s">
        <v>19</v>
      </c>
      <c r="G804" t="s">
        <v>1724</v>
      </c>
      <c r="H804" s="1">
        <v>45969</v>
      </c>
      <c r="I804" t="s">
        <v>1725</v>
      </c>
      <c r="J804">
        <v>20900</v>
      </c>
      <c r="K804" t="s">
        <v>21</v>
      </c>
      <c r="L804" s="3">
        <f>Data[[#This Row],[Fees]]/Data[[#This Row],[Converted Amount]]</f>
        <v>2.9014354066985645E-2</v>
      </c>
      <c r="M804" s="11">
        <v>20900</v>
      </c>
      <c r="N804" s="11">
        <v>606.4</v>
      </c>
      <c r="O804" s="11">
        <v>20293.599999999999</v>
      </c>
      <c r="P804" t="s">
        <v>21</v>
      </c>
      <c r="Q804" t="s">
        <v>2781</v>
      </c>
      <c r="R804" t="s">
        <v>2782</v>
      </c>
      <c r="S804" t="s">
        <v>2783</v>
      </c>
      <c r="T804" t="s">
        <v>2784</v>
      </c>
    </row>
    <row r="805" spans="3:25" x14ac:dyDescent="0.45">
      <c r="C80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45969</v>
      </c>
      <c r="D805" t="s">
        <v>1660</v>
      </c>
      <c r="E805" t="s">
        <v>1871</v>
      </c>
      <c r="F805" t="s">
        <v>48</v>
      </c>
      <c r="G805" t="s">
        <v>1799</v>
      </c>
      <c r="H805" s="1">
        <v>45969</v>
      </c>
      <c r="I805" t="s">
        <v>1800</v>
      </c>
      <c r="J805">
        <v>-83.6</v>
      </c>
      <c r="K805" t="s">
        <v>21</v>
      </c>
      <c r="L805" s="3">
        <f>Data[[#This Row],[Fees]]/Data[[#This Row],[Converted Amount]]</f>
        <v>0</v>
      </c>
      <c r="M805" s="11">
        <v>-83.6</v>
      </c>
      <c r="N805" s="11">
        <v>0</v>
      </c>
      <c r="O805" s="11">
        <v>-83.6</v>
      </c>
      <c r="P805" t="s">
        <v>21</v>
      </c>
    </row>
    <row r="806" spans="3:25" x14ac:dyDescent="0.45">
      <c r="C80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06" t="s">
        <v>1660</v>
      </c>
      <c r="E806" t="s">
        <v>1870</v>
      </c>
      <c r="F806" t="s">
        <v>19</v>
      </c>
      <c r="G806" t="s">
        <v>1751</v>
      </c>
      <c r="H806" s="1">
        <v>45970</v>
      </c>
      <c r="I806" t="s">
        <v>1752</v>
      </c>
      <c r="J806">
        <v>150000</v>
      </c>
      <c r="K806" t="s">
        <v>21</v>
      </c>
      <c r="L806" s="3">
        <f>Data[[#This Row],[Fees]]/Data[[#This Row],[Converted Amount]]</f>
        <v>5.3333333333333333E-5</v>
      </c>
      <c r="M806" s="11">
        <v>150000</v>
      </c>
      <c r="N806" s="11">
        <v>8</v>
      </c>
      <c r="O806" s="11">
        <v>149992</v>
      </c>
      <c r="P806" t="s">
        <v>21</v>
      </c>
      <c r="Q806" t="s">
        <v>2789</v>
      </c>
      <c r="R806" t="s">
        <v>2790</v>
      </c>
      <c r="S806" t="s">
        <v>2791</v>
      </c>
      <c r="T806" t="s">
        <v>2792</v>
      </c>
    </row>
    <row r="807" spans="3:25" x14ac:dyDescent="0.45">
      <c r="C80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45970</v>
      </c>
      <c r="D807" t="s">
        <v>1660</v>
      </c>
      <c r="E807" t="s">
        <v>1871</v>
      </c>
      <c r="F807" t="s">
        <v>48</v>
      </c>
      <c r="G807" t="s">
        <v>1801</v>
      </c>
      <c r="H807" s="1">
        <v>45970</v>
      </c>
      <c r="I807" t="s">
        <v>1802</v>
      </c>
      <c r="J807">
        <v>-600</v>
      </c>
      <c r="K807" t="s">
        <v>21</v>
      </c>
      <c r="L807" s="3">
        <f>Data[[#This Row],[Fees]]/Data[[#This Row],[Converted Amount]]</f>
        <v>0</v>
      </c>
      <c r="M807" s="11">
        <v>-600</v>
      </c>
      <c r="N807" s="11">
        <v>0</v>
      </c>
      <c r="O807" s="11">
        <v>-600</v>
      </c>
      <c r="P807" t="s">
        <v>21</v>
      </c>
    </row>
    <row r="808" spans="3:25" x14ac:dyDescent="0.45">
      <c r="C80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08" t="s">
        <v>1660</v>
      </c>
      <c r="E808" t="s">
        <v>1870</v>
      </c>
      <c r="F808" t="s">
        <v>19</v>
      </c>
      <c r="G808" t="s">
        <v>1726</v>
      </c>
      <c r="H808" s="1">
        <v>45971</v>
      </c>
      <c r="I808" t="s">
        <v>1727</v>
      </c>
      <c r="J808">
        <v>22550</v>
      </c>
      <c r="K808" t="s">
        <v>21</v>
      </c>
      <c r="L808" s="3">
        <f>Data[[#This Row],[Fees]]/Data[[#This Row],[Converted Amount]]</f>
        <v>3.4013303769401329E-2</v>
      </c>
      <c r="M808" s="11">
        <v>22550</v>
      </c>
      <c r="N808" s="11">
        <v>767</v>
      </c>
      <c r="O808" s="11">
        <v>21783</v>
      </c>
      <c r="P808" t="s">
        <v>21</v>
      </c>
      <c r="Q808" t="s">
        <v>2793</v>
      </c>
      <c r="R808" t="s">
        <v>2794</v>
      </c>
      <c r="S808" t="s">
        <v>2795</v>
      </c>
      <c r="T808" t="s">
        <v>2796</v>
      </c>
    </row>
    <row r="809" spans="3:25" x14ac:dyDescent="0.45">
      <c r="C80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45971</v>
      </c>
      <c r="D809" t="s">
        <v>1660</v>
      </c>
      <c r="E809" t="s">
        <v>1871</v>
      </c>
      <c r="F809" t="s">
        <v>48</v>
      </c>
      <c r="G809" t="s">
        <v>1803</v>
      </c>
      <c r="H809" s="1">
        <v>45971</v>
      </c>
      <c r="I809" t="s">
        <v>1804</v>
      </c>
      <c r="J809">
        <v>-90.2</v>
      </c>
      <c r="K809" t="s">
        <v>21</v>
      </c>
      <c r="L809" s="3">
        <f>Data[[#This Row],[Fees]]/Data[[#This Row],[Converted Amount]]</f>
        <v>0</v>
      </c>
      <c r="M809" s="11">
        <v>-90.2</v>
      </c>
      <c r="N809" s="11">
        <v>0</v>
      </c>
      <c r="O809" s="11">
        <v>-90.2</v>
      </c>
      <c r="P809" t="s">
        <v>21</v>
      </c>
    </row>
    <row r="810" spans="3:25" x14ac:dyDescent="0.45">
      <c r="C81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10" t="s">
        <v>1660</v>
      </c>
      <c r="E810" t="s">
        <v>1870</v>
      </c>
      <c r="F810" t="s">
        <v>19</v>
      </c>
      <c r="G810" t="s">
        <v>1728</v>
      </c>
      <c r="H810" s="1">
        <v>45972</v>
      </c>
      <c r="I810" t="s">
        <v>1729</v>
      </c>
      <c r="J810">
        <v>6705</v>
      </c>
      <c r="K810" t="s">
        <v>21</v>
      </c>
      <c r="L810" s="3">
        <f>Data[[#This Row],[Fees]]/Data[[#This Row],[Converted Amount]]</f>
        <v>2.9045488441461594E-2</v>
      </c>
      <c r="M810" s="11">
        <v>6705</v>
      </c>
      <c r="N810" s="11">
        <v>194.75</v>
      </c>
      <c r="O810" s="11">
        <v>6510.25</v>
      </c>
      <c r="P810" t="s">
        <v>21</v>
      </c>
      <c r="Q810" t="s">
        <v>2588</v>
      </c>
      <c r="R810" t="s">
        <v>2589</v>
      </c>
      <c r="S810" t="s">
        <v>2590</v>
      </c>
      <c r="T810" t="s">
        <v>2591</v>
      </c>
    </row>
    <row r="811" spans="3:25" x14ac:dyDescent="0.45">
      <c r="C81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11" t="s">
        <v>1660</v>
      </c>
      <c r="E811" t="s">
        <v>1870</v>
      </c>
      <c r="F811" t="s">
        <v>19</v>
      </c>
      <c r="G811" t="s">
        <v>1730</v>
      </c>
      <c r="H811" s="1">
        <v>45972</v>
      </c>
      <c r="I811" t="s">
        <v>1731</v>
      </c>
      <c r="J811">
        <v>1350</v>
      </c>
      <c r="K811" t="s">
        <v>21</v>
      </c>
      <c r="L811" s="3">
        <f>Data[[#This Row],[Fees]]/Data[[#This Row],[Converted Amount]]</f>
        <v>2.9222222222222226E-2</v>
      </c>
      <c r="M811" s="11">
        <v>1350</v>
      </c>
      <c r="N811" s="11">
        <v>39.450000000000003</v>
      </c>
      <c r="O811" s="11">
        <v>1310.55</v>
      </c>
      <c r="P811" t="s">
        <v>21</v>
      </c>
      <c r="Q811" t="s">
        <v>2785</v>
      </c>
      <c r="R811" t="s">
        <v>2786</v>
      </c>
      <c r="S811" t="s">
        <v>2787</v>
      </c>
      <c r="T811" t="s">
        <v>2788</v>
      </c>
    </row>
    <row r="812" spans="3:25" x14ac:dyDescent="0.45">
      <c r="C81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12" t="s">
        <v>1660</v>
      </c>
      <c r="E812" t="s">
        <v>1870</v>
      </c>
      <c r="F812" t="s">
        <v>19</v>
      </c>
      <c r="G812" t="s">
        <v>1732</v>
      </c>
      <c r="H812" s="1">
        <v>45972</v>
      </c>
      <c r="I812" t="s">
        <v>1733</v>
      </c>
      <c r="J812">
        <v>3000</v>
      </c>
      <c r="K812" t="s">
        <v>21</v>
      </c>
      <c r="L812" s="3">
        <f>Data[[#This Row],[Fees]]/Data[[#This Row],[Converted Amount]]</f>
        <v>2.9099999999999997E-2</v>
      </c>
      <c r="M812" s="11">
        <v>3000</v>
      </c>
      <c r="N812" s="11">
        <v>87.3</v>
      </c>
      <c r="O812" s="11">
        <v>2912.7</v>
      </c>
      <c r="P812" t="s">
        <v>21</v>
      </c>
      <c r="Q812" t="s">
        <v>2797</v>
      </c>
      <c r="R812" t="s">
        <v>2798</v>
      </c>
      <c r="S812" t="s">
        <v>2799</v>
      </c>
      <c r="T812" t="s">
        <v>2800</v>
      </c>
    </row>
    <row r="813" spans="3:25" x14ac:dyDescent="0.45">
      <c r="C81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13" t="s">
        <v>1660</v>
      </c>
      <c r="E813" t="s">
        <v>1870</v>
      </c>
      <c r="F813" t="s">
        <v>19</v>
      </c>
      <c r="G813" t="s">
        <v>1734</v>
      </c>
      <c r="H813" s="1">
        <v>45972</v>
      </c>
      <c r="I813" t="s">
        <v>1735</v>
      </c>
      <c r="J813">
        <v>6490</v>
      </c>
      <c r="K813" t="s">
        <v>21</v>
      </c>
      <c r="L813" s="3">
        <f>Data[[#This Row],[Fees]]/Data[[#This Row],[Converted Amount]]</f>
        <v>2.9046224961479197E-2</v>
      </c>
      <c r="M813" s="11">
        <v>6490</v>
      </c>
      <c r="N813" s="11">
        <v>188.51</v>
      </c>
      <c r="O813" s="11">
        <v>6301.49</v>
      </c>
      <c r="P813" t="s">
        <v>21</v>
      </c>
      <c r="Q813" t="s">
        <v>2797</v>
      </c>
      <c r="R813" t="s">
        <v>2798</v>
      </c>
      <c r="S813" t="s">
        <v>2799</v>
      </c>
      <c r="T813" t="s">
        <v>2800</v>
      </c>
      <c r="Y813" t="s">
        <v>76</v>
      </c>
    </row>
    <row r="814" spans="3:25" x14ac:dyDescent="0.45">
      <c r="C81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14" t="s">
        <v>1660</v>
      </c>
      <c r="E814" t="s">
        <v>1870</v>
      </c>
      <c r="F814" t="s">
        <v>19</v>
      </c>
      <c r="G814" t="s">
        <v>1736</v>
      </c>
      <c r="H814" s="1">
        <v>45972</v>
      </c>
      <c r="I814" t="s">
        <v>1737</v>
      </c>
      <c r="J814">
        <v>21400</v>
      </c>
      <c r="K814" t="s">
        <v>21</v>
      </c>
      <c r="L814" s="3">
        <f>Data[[#This Row],[Fees]]/Data[[#This Row],[Converted Amount]]</f>
        <v>2.9014018691588785E-2</v>
      </c>
      <c r="M814" s="11">
        <v>21400</v>
      </c>
      <c r="N814" s="11">
        <v>620.9</v>
      </c>
      <c r="O814" s="11">
        <v>20779.099999999999</v>
      </c>
      <c r="P814" t="s">
        <v>21</v>
      </c>
      <c r="Q814" t="s">
        <v>2781</v>
      </c>
      <c r="R814" t="s">
        <v>2782</v>
      </c>
      <c r="S814" t="s">
        <v>2783</v>
      </c>
      <c r="T814" t="s">
        <v>2784</v>
      </c>
    </row>
    <row r="815" spans="3:25" x14ac:dyDescent="0.45">
      <c r="C81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45972</v>
      </c>
      <c r="D815" t="s">
        <v>1660</v>
      </c>
      <c r="E815" t="s">
        <v>1871</v>
      </c>
      <c r="F815" t="s">
        <v>48</v>
      </c>
      <c r="G815" t="s">
        <v>1805</v>
      </c>
      <c r="H815" s="1">
        <v>45972</v>
      </c>
      <c r="I815" t="s">
        <v>1806</v>
      </c>
      <c r="J815">
        <v>-26.82</v>
      </c>
      <c r="K815" t="s">
        <v>21</v>
      </c>
      <c r="L815" s="3">
        <f>Data[[#This Row],[Fees]]/Data[[#This Row],[Converted Amount]]</f>
        <v>0</v>
      </c>
      <c r="M815" s="11">
        <v>-26.82</v>
      </c>
      <c r="N815" s="11">
        <v>0</v>
      </c>
      <c r="O815" s="11">
        <v>-26.82</v>
      </c>
      <c r="P815" t="s">
        <v>21</v>
      </c>
    </row>
    <row r="816" spans="3:25" x14ac:dyDescent="0.45">
      <c r="C81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45972</v>
      </c>
      <c r="D816" t="s">
        <v>1660</v>
      </c>
      <c r="E816" t="s">
        <v>1871</v>
      </c>
      <c r="F816" t="s">
        <v>48</v>
      </c>
      <c r="G816" t="s">
        <v>1807</v>
      </c>
      <c r="H816" s="1">
        <v>45972</v>
      </c>
      <c r="I816" t="s">
        <v>1758</v>
      </c>
      <c r="J816">
        <v>-5.4</v>
      </c>
      <c r="K816" t="s">
        <v>21</v>
      </c>
      <c r="L816" s="3">
        <f>Data[[#This Row],[Fees]]/Data[[#This Row],[Converted Amount]]</f>
        <v>0</v>
      </c>
      <c r="M816" s="11">
        <v>-5.4</v>
      </c>
      <c r="N816" s="11">
        <v>0</v>
      </c>
      <c r="O816" s="11">
        <v>-5.4</v>
      </c>
      <c r="P816" t="s">
        <v>21</v>
      </c>
    </row>
    <row r="817" spans="3:25" x14ac:dyDescent="0.45">
      <c r="C81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17" t="s">
        <v>1660</v>
      </c>
      <c r="E817" t="s">
        <v>1870</v>
      </c>
      <c r="F817" t="s">
        <v>19</v>
      </c>
      <c r="G817" t="s">
        <v>1738</v>
      </c>
      <c r="H817" s="1">
        <v>45973</v>
      </c>
      <c r="I817" t="s">
        <v>1739</v>
      </c>
      <c r="J817">
        <v>590</v>
      </c>
      <c r="K817" t="s">
        <v>21</v>
      </c>
      <c r="L817" s="3">
        <f>Data[[#This Row],[Fees]]/Data[[#This Row],[Converted Amount]]</f>
        <v>2.9508474576271187E-2</v>
      </c>
      <c r="M817" s="11">
        <v>590</v>
      </c>
      <c r="N817" s="11">
        <v>17.41</v>
      </c>
      <c r="O817" s="11">
        <v>572.59</v>
      </c>
      <c r="P817" t="s">
        <v>21</v>
      </c>
      <c r="Q817" t="s">
        <v>2554</v>
      </c>
      <c r="R817" t="s">
        <v>2555</v>
      </c>
      <c r="S817" t="s">
        <v>2556</v>
      </c>
      <c r="T817" t="s">
        <v>2557</v>
      </c>
      <c r="Y817" t="s">
        <v>81</v>
      </c>
    </row>
    <row r="818" spans="3:25" x14ac:dyDescent="0.45">
      <c r="C81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18" t="s">
        <v>1660</v>
      </c>
      <c r="E818" t="s">
        <v>1870</v>
      </c>
      <c r="F818" t="s">
        <v>19</v>
      </c>
      <c r="G818" t="s">
        <v>1740</v>
      </c>
      <c r="H818" s="1">
        <v>45973</v>
      </c>
      <c r="I818" t="s">
        <v>1741</v>
      </c>
      <c r="J818">
        <v>28740</v>
      </c>
      <c r="K818" t="s">
        <v>21</v>
      </c>
      <c r="L818" s="3">
        <f>Data[[#This Row],[Fees]]/Data[[#This Row],[Converted Amount]]</f>
        <v>3.4010438413361169E-2</v>
      </c>
      <c r="M818" s="11">
        <v>28740</v>
      </c>
      <c r="N818" s="11">
        <v>977.46</v>
      </c>
      <c r="O818" s="11">
        <v>27762.54</v>
      </c>
      <c r="P818" t="s">
        <v>21</v>
      </c>
      <c r="Q818" t="s">
        <v>2801</v>
      </c>
      <c r="R818" t="s">
        <v>2802</v>
      </c>
      <c r="S818" t="s">
        <v>2803</v>
      </c>
      <c r="T818" t="s">
        <v>2804</v>
      </c>
    </row>
    <row r="819" spans="3:25" x14ac:dyDescent="0.45">
      <c r="C81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19" t="s">
        <v>1660</v>
      </c>
      <c r="E819" t="s">
        <v>1870</v>
      </c>
      <c r="F819" t="s">
        <v>19</v>
      </c>
      <c r="G819" t="s">
        <v>1742</v>
      </c>
      <c r="H819" s="1">
        <v>45973</v>
      </c>
      <c r="J819">
        <v>10928</v>
      </c>
      <c r="K819" t="s">
        <v>21</v>
      </c>
      <c r="L819" s="3">
        <f>Data[[#This Row],[Fees]]/Data[[#This Row],[Converted Amount]]</f>
        <v>4.4027269399707171E-2</v>
      </c>
      <c r="M819" s="11">
        <v>10928</v>
      </c>
      <c r="N819" s="11">
        <v>481.13</v>
      </c>
      <c r="O819" s="11">
        <v>10446.870000000001</v>
      </c>
      <c r="P819" t="s">
        <v>21</v>
      </c>
      <c r="Q819" t="s">
        <v>2805</v>
      </c>
    </row>
    <row r="820" spans="3:25" x14ac:dyDescent="0.45">
      <c r="C82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20" t="s">
        <v>1660</v>
      </c>
      <c r="E820" t="s">
        <v>1870</v>
      </c>
      <c r="F820" t="s">
        <v>19</v>
      </c>
      <c r="G820" t="s">
        <v>1753</v>
      </c>
      <c r="H820" s="1">
        <v>45973</v>
      </c>
      <c r="I820" t="s">
        <v>1754</v>
      </c>
      <c r="J820">
        <v>67350</v>
      </c>
      <c r="K820" t="s">
        <v>21</v>
      </c>
      <c r="L820" s="3">
        <f>Data[[#This Row],[Fees]]/Data[[#This Row],[Converted Amount]]</f>
        <v>1.1878247958426132E-4</v>
      </c>
      <c r="M820" s="11">
        <v>67350</v>
      </c>
      <c r="N820" s="11">
        <v>8</v>
      </c>
      <c r="O820" s="11">
        <v>67342</v>
      </c>
      <c r="P820" t="s">
        <v>21</v>
      </c>
      <c r="Q820" t="s">
        <v>2806</v>
      </c>
      <c r="R820" t="s">
        <v>2807</v>
      </c>
      <c r="S820" t="s">
        <v>2808</v>
      </c>
      <c r="T820" t="s">
        <v>2809</v>
      </c>
    </row>
    <row r="821" spans="3:25" x14ac:dyDescent="0.45">
      <c r="C82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21" t="s">
        <v>1660</v>
      </c>
      <c r="E821" t="s">
        <v>1870</v>
      </c>
      <c r="F821" t="s">
        <v>19</v>
      </c>
      <c r="G821" t="s">
        <v>1755</v>
      </c>
      <c r="H821" s="1">
        <v>45973</v>
      </c>
      <c r="I821" t="s">
        <v>1756</v>
      </c>
      <c r="J821">
        <v>25000</v>
      </c>
      <c r="K821" t="s">
        <v>21</v>
      </c>
      <c r="L821" s="3">
        <f>Data[[#This Row],[Fees]]/Data[[#This Row],[Converted Amount]]</f>
        <v>0</v>
      </c>
      <c r="M821" s="11">
        <v>25000</v>
      </c>
      <c r="N821" s="11">
        <v>0</v>
      </c>
      <c r="O821" s="11">
        <v>25000</v>
      </c>
      <c r="P821" t="s">
        <v>21</v>
      </c>
      <c r="Q821" t="s">
        <v>2789</v>
      </c>
      <c r="R821" t="s">
        <v>2790</v>
      </c>
      <c r="S821" t="s">
        <v>2791</v>
      </c>
      <c r="T821" t="s">
        <v>2792</v>
      </c>
    </row>
    <row r="822" spans="3:25" x14ac:dyDescent="0.45">
      <c r="C82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45972</v>
      </c>
      <c r="D822" t="s">
        <v>1660</v>
      </c>
      <c r="E822" t="s">
        <v>1870</v>
      </c>
      <c r="F822" t="s">
        <v>48</v>
      </c>
      <c r="G822" t="s">
        <v>1757</v>
      </c>
      <c r="H822" s="1">
        <v>45973</v>
      </c>
      <c r="I822" t="s">
        <v>1758</v>
      </c>
      <c r="J822">
        <v>-37.96</v>
      </c>
      <c r="K822" t="s">
        <v>21</v>
      </c>
      <c r="L822" s="3">
        <f>Data[[#This Row],[Fees]]/Data[[#This Row],[Converted Amount]]</f>
        <v>0</v>
      </c>
      <c r="M822" s="11">
        <v>-37.96</v>
      </c>
      <c r="N822" s="11">
        <v>0</v>
      </c>
      <c r="O822" s="11">
        <v>-37.96</v>
      </c>
      <c r="P822" t="s">
        <v>21</v>
      </c>
    </row>
    <row r="823" spans="3:25" x14ac:dyDescent="0.45">
      <c r="C82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45972</v>
      </c>
      <c r="D823" t="s">
        <v>1660</v>
      </c>
      <c r="E823" t="s">
        <v>1870</v>
      </c>
      <c r="F823" t="s">
        <v>48</v>
      </c>
      <c r="G823" t="s">
        <v>1759</v>
      </c>
      <c r="H823" s="1">
        <v>45973</v>
      </c>
      <c r="I823" t="s">
        <v>1758</v>
      </c>
      <c r="J823">
        <v>-85.6</v>
      </c>
      <c r="K823" t="s">
        <v>21</v>
      </c>
      <c r="L823" s="3">
        <f>Data[[#This Row],[Fees]]/Data[[#This Row],[Converted Amount]]</f>
        <v>0</v>
      </c>
      <c r="M823" s="11">
        <v>-85.6</v>
      </c>
      <c r="N823" s="11">
        <v>0</v>
      </c>
      <c r="O823" s="11">
        <v>-85.6</v>
      </c>
      <c r="P823" t="s">
        <v>21</v>
      </c>
    </row>
    <row r="824" spans="3:25" x14ac:dyDescent="0.45">
      <c r="C82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45973</v>
      </c>
      <c r="D824" t="s">
        <v>1660</v>
      </c>
      <c r="E824" t="s">
        <v>1870</v>
      </c>
      <c r="F824" t="s">
        <v>48</v>
      </c>
      <c r="G824" t="s">
        <v>1760</v>
      </c>
      <c r="H824" s="1">
        <v>45973</v>
      </c>
      <c r="I824" t="s">
        <v>1761</v>
      </c>
      <c r="J824">
        <v>-2.36</v>
      </c>
      <c r="K824" t="s">
        <v>21</v>
      </c>
      <c r="L824" s="3">
        <f>Data[[#This Row],[Fees]]/Data[[#This Row],[Converted Amount]]</f>
        <v>0</v>
      </c>
      <c r="M824" s="11">
        <v>-2.36</v>
      </c>
      <c r="N824" s="11">
        <v>0</v>
      </c>
      <c r="O824" s="11">
        <v>-2.36</v>
      </c>
      <c r="P824" t="s">
        <v>21</v>
      </c>
    </row>
    <row r="825" spans="3:25" x14ac:dyDescent="0.45">
      <c r="C82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25" t="s">
        <v>1660</v>
      </c>
      <c r="E825" t="s">
        <v>1870</v>
      </c>
      <c r="F825" t="s">
        <v>19</v>
      </c>
      <c r="G825" t="s">
        <v>1743</v>
      </c>
      <c r="H825" s="1">
        <v>45974</v>
      </c>
      <c r="I825" t="s">
        <v>1744</v>
      </c>
      <c r="J825">
        <v>50125</v>
      </c>
      <c r="K825" t="s">
        <v>21</v>
      </c>
      <c r="L825" s="3">
        <f>Data[[#This Row],[Fees]]/Data[[#This Row],[Converted Amount]]</f>
        <v>3.4005985037406483E-2</v>
      </c>
      <c r="M825" s="11">
        <v>50125</v>
      </c>
      <c r="N825" s="11">
        <v>1704.55</v>
      </c>
      <c r="O825" s="11">
        <v>48420.45</v>
      </c>
      <c r="P825" t="s">
        <v>21</v>
      </c>
      <c r="Q825" t="s">
        <v>2810</v>
      </c>
      <c r="R825" t="s">
        <v>2811</v>
      </c>
      <c r="S825" t="s">
        <v>2812</v>
      </c>
      <c r="T825" t="s">
        <v>2813</v>
      </c>
      <c r="Y825" t="s">
        <v>88</v>
      </c>
    </row>
    <row r="826" spans="3:25" x14ac:dyDescent="0.45">
      <c r="C82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26" t="s">
        <v>1660</v>
      </c>
      <c r="E826" t="s">
        <v>1870</v>
      </c>
      <c r="F826" t="s">
        <v>19</v>
      </c>
      <c r="G826" t="s">
        <v>1745</v>
      </c>
      <c r="H826" s="1">
        <v>45974</v>
      </c>
      <c r="I826" t="s">
        <v>1746</v>
      </c>
      <c r="J826">
        <v>520</v>
      </c>
      <c r="K826" t="s">
        <v>21</v>
      </c>
      <c r="L826" s="3">
        <f>Data[[#This Row],[Fees]]/Data[[#This Row],[Converted Amount]]</f>
        <v>2.9576923076923077E-2</v>
      </c>
      <c r="M826" s="11">
        <v>520</v>
      </c>
      <c r="N826" s="11">
        <v>15.38</v>
      </c>
      <c r="O826" s="11">
        <v>504.62</v>
      </c>
      <c r="P826" t="s">
        <v>21</v>
      </c>
      <c r="Q826" t="s">
        <v>2504</v>
      </c>
      <c r="R826" t="s">
        <v>2505</v>
      </c>
      <c r="S826" t="s">
        <v>2658</v>
      </c>
      <c r="T826" t="s">
        <v>2659</v>
      </c>
    </row>
    <row r="827" spans="3:25" x14ac:dyDescent="0.45">
      <c r="C82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45973</v>
      </c>
      <c r="D827" t="s">
        <v>1660</v>
      </c>
      <c r="E827" t="s">
        <v>1870</v>
      </c>
      <c r="F827" t="s">
        <v>48</v>
      </c>
      <c r="G827" t="s">
        <v>1762</v>
      </c>
      <c r="H827" s="1">
        <v>45974</v>
      </c>
      <c r="I827" t="s">
        <v>1763</v>
      </c>
      <c r="J827">
        <v>-114.96</v>
      </c>
      <c r="K827" t="s">
        <v>21</v>
      </c>
      <c r="L827" s="3">
        <f>Data[[#This Row],[Fees]]/Data[[#This Row],[Converted Amount]]</f>
        <v>0</v>
      </c>
      <c r="M827" s="11">
        <v>-114.96</v>
      </c>
      <c r="N827" s="11">
        <v>0</v>
      </c>
      <c r="O827" s="11">
        <v>-114.96</v>
      </c>
      <c r="P827" t="s">
        <v>21</v>
      </c>
    </row>
    <row r="828" spans="3:25" x14ac:dyDescent="0.45">
      <c r="C82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45973</v>
      </c>
      <c r="D828" t="s">
        <v>1660</v>
      </c>
      <c r="E828" t="s">
        <v>1870</v>
      </c>
      <c r="F828" t="s">
        <v>48</v>
      </c>
      <c r="G828" t="s">
        <v>1764</v>
      </c>
      <c r="H828" s="1">
        <v>45974</v>
      </c>
      <c r="I828" t="s">
        <v>1763</v>
      </c>
      <c r="J828">
        <v>-269.39999999999998</v>
      </c>
      <c r="K828" t="s">
        <v>21</v>
      </c>
      <c r="L828" s="3">
        <f>Data[[#This Row],[Fees]]/Data[[#This Row],[Converted Amount]]</f>
        <v>0</v>
      </c>
      <c r="M828" s="11">
        <v>-269.39999999999998</v>
      </c>
      <c r="N828" s="11">
        <v>0</v>
      </c>
      <c r="O828" s="11">
        <v>-269.39999999999998</v>
      </c>
      <c r="P828" t="s">
        <v>21</v>
      </c>
    </row>
    <row r="829" spans="3:25" x14ac:dyDescent="0.45">
      <c r="C82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45973</v>
      </c>
      <c r="D829" t="s">
        <v>1660</v>
      </c>
      <c r="E829" t="s">
        <v>1870</v>
      </c>
      <c r="F829" t="s">
        <v>48</v>
      </c>
      <c r="G829" t="s">
        <v>1765</v>
      </c>
      <c r="H829" s="1">
        <v>45974</v>
      </c>
      <c r="I829" t="s">
        <v>1763</v>
      </c>
      <c r="J829">
        <v>-100</v>
      </c>
      <c r="K829" t="s">
        <v>21</v>
      </c>
      <c r="L829" s="3">
        <f>Data[[#This Row],[Fees]]/Data[[#This Row],[Converted Amount]]</f>
        <v>0</v>
      </c>
      <c r="M829" s="11">
        <v>-100</v>
      </c>
      <c r="N829" s="11">
        <v>0</v>
      </c>
      <c r="O829" s="11">
        <v>-100</v>
      </c>
      <c r="P829" t="s">
        <v>21</v>
      </c>
    </row>
    <row r="830" spans="3:25" x14ac:dyDescent="0.45">
      <c r="C83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45974</v>
      </c>
      <c r="D830" t="s">
        <v>1660</v>
      </c>
      <c r="E830" t="s">
        <v>1870</v>
      </c>
      <c r="F830" t="s">
        <v>48</v>
      </c>
      <c r="G830" t="s">
        <v>1766</v>
      </c>
      <c r="H830" s="1">
        <v>45974</v>
      </c>
      <c r="I830" t="s">
        <v>1767</v>
      </c>
      <c r="J830">
        <v>-200.5</v>
      </c>
      <c r="K830" t="s">
        <v>21</v>
      </c>
      <c r="L830" s="3">
        <f>Data[[#This Row],[Fees]]/Data[[#This Row],[Converted Amount]]</f>
        <v>0</v>
      </c>
      <c r="M830" s="11">
        <v>-200.5</v>
      </c>
      <c r="N830" s="11">
        <v>0</v>
      </c>
      <c r="O830" s="11">
        <v>-200.5</v>
      </c>
      <c r="P830" t="s">
        <v>21</v>
      </c>
    </row>
    <row r="831" spans="3:25" x14ac:dyDescent="0.45">
      <c r="C83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45974</v>
      </c>
      <c r="D831" t="s">
        <v>1660</v>
      </c>
      <c r="E831" t="s">
        <v>1870</v>
      </c>
      <c r="F831" t="s">
        <v>48</v>
      </c>
      <c r="G831" t="s">
        <v>1768</v>
      </c>
      <c r="H831" s="1">
        <v>45974</v>
      </c>
      <c r="I831" t="s">
        <v>1769</v>
      </c>
      <c r="J831">
        <v>-2.08</v>
      </c>
      <c r="K831" t="s">
        <v>21</v>
      </c>
      <c r="L831" s="3">
        <f>Data[[#This Row],[Fees]]/Data[[#This Row],[Converted Amount]]</f>
        <v>0</v>
      </c>
      <c r="M831" s="11">
        <v>-2.08</v>
      </c>
      <c r="N831" s="11">
        <v>0</v>
      </c>
      <c r="O831" s="11">
        <v>-2.08</v>
      </c>
      <c r="P831" t="s">
        <v>21</v>
      </c>
    </row>
    <row r="832" spans="3:25" x14ac:dyDescent="0.45">
      <c r="C83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32" t="s">
        <v>1660</v>
      </c>
      <c r="E832" t="s">
        <v>1870</v>
      </c>
      <c r="F832" t="s">
        <v>19</v>
      </c>
      <c r="G832" t="s">
        <v>1747</v>
      </c>
      <c r="H832" s="1">
        <v>45975</v>
      </c>
      <c r="I832" t="s">
        <v>1748</v>
      </c>
      <c r="J832">
        <v>500</v>
      </c>
      <c r="K832" t="s">
        <v>21</v>
      </c>
      <c r="L832" s="3">
        <f>Data[[#This Row],[Fees]]/Data[[#This Row],[Converted Amount]]</f>
        <v>3.4599999999999999E-2</v>
      </c>
      <c r="M832" s="11">
        <v>500</v>
      </c>
      <c r="N832" s="11">
        <v>17.3</v>
      </c>
      <c r="O832" s="11">
        <v>482.7</v>
      </c>
      <c r="P832" t="s">
        <v>21</v>
      </c>
      <c r="Q832" t="s">
        <v>2814</v>
      </c>
      <c r="R832" t="s">
        <v>2815</v>
      </c>
      <c r="S832" t="s">
        <v>2816</v>
      </c>
      <c r="T832" t="s">
        <v>2817</v>
      </c>
      <c r="Y832" t="s">
        <v>76</v>
      </c>
    </row>
    <row r="833" spans="3:22" x14ac:dyDescent="0.45">
      <c r="C83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33" t="s">
        <v>1660</v>
      </c>
      <c r="E833" t="s">
        <v>1870</v>
      </c>
      <c r="F833" t="s">
        <v>19</v>
      </c>
      <c r="G833" t="s">
        <v>1749</v>
      </c>
      <c r="H833" s="1">
        <v>45975</v>
      </c>
      <c r="I833" t="s">
        <v>1750</v>
      </c>
      <c r="J833">
        <v>31500</v>
      </c>
      <c r="K833" t="s">
        <v>21</v>
      </c>
      <c r="L833" s="3">
        <f>Data[[#This Row],[Fees]]/Data[[#This Row],[Converted Amount]]</f>
        <v>3.4009523809523809E-2</v>
      </c>
      <c r="M833" s="11">
        <v>31500</v>
      </c>
      <c r="N833" s="11">
        <v>1071.3</v>
      </c>
      <c r="O833" s="11">
        <v>30428.7</v>
      </c>
      <c r="P833" t="s">
        <v>21</v>
      </c>
      <c r="Q833" t="s">
        <v>2818</v>
      </c>
      <c r="R833" t="s">
        <v>2819</v>
      </c>
      <c r="S833" t="s">
        <v>2820</v>
      </c>
      <c r="T833" t="s">
        <v>2821</v>
      </c>
    </row>
    <row r="834" spans="3:22" x14ac:dyDescent="0.45">
      <c r="C83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45975</v>
      </c>
      <c r="D834" t="s">
        <v>1660</v>
      </c>
      <c r="E834" t="s">
        <v>1870</v>
      </c>
      <c r="F834" t="s">
        <v>48</v>
      </c>
      <c r="G834" t="s">
        <v>1770</v>
      </c>
      <c r="H834" s="1">
        <v>45975</v>
      </c>
      <c r="I834" t="s">
        <v>1771</v>
      </c>
      <c r="J834">
        <v>-128</v>
      </c>
      <c r="K834" t="s">
        <v>21</v>
      </c>
      <c r="L834" s="3">
        <f>Data[[#This Row],[Fees]]/Data[[#This Row],[Converted Amount]]</f>
        <v>0</v>
      </c>
      <c r="M834" s="11">
        <v>-128</v>
      </c>
      <c r="N834" s="11">
        <v>0</v>
      </c>
      <c r="O834" s="11">
        <v>-128</v>
      </c>
      <c r="P834" t="s">
        <v>21</v>
      </c>
    </row>
    <row r="835" spans="3:22" x14ac:dyDescent="0.45">
      <c r="C83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35" t="s">
        <v>1660</v>
      </c>
      <c r="E835" t="s">
        <v>1869</v>
      </c>
      <c r="F835" t="s">
        <v>19</v>
      </c>
      <c r="G835" t="s">
        <v>1661</v>
      </c>
      <c r="H835" s="1">
        <v>45976</v>
      </c>
      <c r="J835">
        <v>2295</v>
      </c>
      <c r="K835" t="s">
        <v>21</v>
      </c>
      <c r="L835" s="3">
        <f>Data[[#This Row],[Fees]]/Data[[#This Row],[Converted Amount]]</f>
        <v>2.9132897603485839E-2</v>
      </c>
      <c r="M835" s="11">
        <v>2295</v>
      </c>
      <c r="N835" s="11">
        <v>66.86</v>
      </c>
      <c r="O835" s="11">
        <v>2228.14</v>
      </c>
      <c r="P835" t="s">
        <v>21</v>
      </c>
      <c r="Q835" t="s">
        <v>2822</v>
      </c>
      <c r="T835" t="s">
        <v>2544</v>
      </c>
    </row>
    <row r="836" spans="3:22" x14ac:dyDescent="0.45">
      <c r="C83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36" t="s">
        <v>1660</v>
      </c>
      <c r="E836" t="s">
        <v>1869</v>
      </c>
      <c r="F836" t="s">
        <v>19</v>
      </c>
      <c r="G836" t="s">
        <v>1662</v>
      </c>
      <c r="H836" s="1">
        <v>45976</v>
      </c>
      <c r="J836">
        <v>2295</v>
      </c>
      <c r="K836" t="s">
        <v>21</v>
      </c>
      <c r="L836" s="3">
        <f>Data[[#This Row],[Fees]]/Data[[#This Row],[Converted Amount]]</f>
        <v>2.9132897603485839E-2</v>
      </c>
      <c r="M836" s="11">
        <v>2295</v>
      </c>
      <c r="N836" s="11">
        <v>66.86</v>
      </c>
      <c r="O836" s="11">
        <v>2228.14</v>
      </c>
      <c r="P836" t="s">
        <v>21</v>
      </c>
      <c r="Q836" t="s">
        <v>2822</v>
      </c>
      <c r="T836" t="s">
        <v>2545</v>
      </c>
    </row>
    <row r="837" spans="3:22" x14ac:dyDescent="0.45">
      <c r="C83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37" t="s">
        <v>1660</v>
      </c>
      <c r="E837" t="s">
        <v>1869</v>
      </c>
      <c r="F837" t="s">
        <v>19</v>
      </c>
      <c r="G837" t="s">
        <v>1663</v>
      </c>
      <c r="H837" s="1">
        <v>45976</v>
      </c>
      <c r="J837">
        <v>2295</v>
      </c>
      <c r="K837" t="s">
        <v>21</v>
      </c>
      <c r="L837" s="3">
        <f>Data[[#This Row],[Fees]]/Data[[#This Row],[Converted Amount]]</f>
        <v>2.9132897603485839E-2</v>
      </c>
      <c r="M837" s="11">
        <v>2295</v>
      </c>
      <c r="N837" s="11">
        <v>66.86</v>
      </c>
      <c r="O837" s="11">
        <v>2228.14</v>
      </c>
      <c r="P837" t="s">
        <v>21</v>
      </c>
      <c r="Q837" t="s">
        <v>2823</v>
      </c>
      <c r="T837" t="s">
        <v>2549</v>
      </c>
    </row>
    <row r="838" spans="3:22" x14ac:dyDescent="0.45">
      <c r="C83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38" t="s">
        <v>1660</v>
      </c>
      <c r="E838" t="s">
        <v>1869</v>
      </c>
      <c r="F838" t="s">
        <v>19</v>
      </c>
      <c r="G838" t="s">
        <v>1664</v>
      </c>
      <c r="H838" s="1">
        <v>45978</v>
      </c>
      <c r="I838" t="s">
        <v>1665</v>
      </c>
      <c r="J838">
        <v>985</v>
      </c>
      <c r="K838" t="s">
        <v>21</v>
      </c>
      <c r="L838" s="3">
        <f>Data[[#This Row],[Fees]]/Data[[#This Row],[Converted Amount]]</f>
        <v>4.4304568527918781E-2</v>
      </c>
      <c r="M838" s="11">
        <v>985</v>
      </c>
      <c r="N838" s="11">
        <v>43.64</v>
      </c>
      <c r="O838" s="11">
        <v>941.36</v>
      </c>
      <c r="P838" t="s">
        <v>21</v>
      </c>
      <c r="Q838" t="s">
        <v>2563</v>
      </c>
      <c r="R838" t="s">
        <v>2564</v>
      </c>
      <c r="S838" t="s">
        <v>2565</v>
      </c>
      <c r="T838" t="s">
        <v>2553</v>
      </c>
    </row>
    <row r="839" spans="3:22" x14ac:dyDescent="0.45">
      <c r="C83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39" t="s">
        <v>1660</v>
      </c>
      <c r="E839" t="s">
        <v>1869</v>
      </c>
      <c r="F839" t="s">
        <v>19</v>
      </c>
      <c r="G839" t="s">
        <v>1666</v>
      </c>
      <c r="H839" s="1">
        <v>45978</v>
      </c>
      <c r="I839" t="s">
        <v>1667</v>
      </c>
      <c r="J839">
        <v>985</v>
      </c>
      <c r="K839" t="s">
        <v>21</v>
      </c>
      <c r="L839" s="3">
        <f>Data[[#This Row],[Fees]]/Data[[#This Row],[Converted Amount]]</f>
        <v>4.4304568527918781E-2</v>
      </c>
      <c r="M839" s="11">
        <v>985</v>
      </c>
      <c r="N839" s="11">
        <v>43.64</v>
      </c>
      <c r="O839" s="11">
        <v>941.36</v>
      </c>
      <c r="P839" t="s">
        <v>21</v>
      </c>
      <c r="Q839" t="s">
        <v>2616</v>
      </c>
      <c r="R839" t="s">
        <v>2617</v>
      </c>
      <c r="S839" t="s">
        <v>2618</v>
      </c>
      <c r="T839" t="s">
        <v>2226</v>
      </c>
    </row>
    <row r="840" spans="3:22" x14ac:dyDescent="0.45">
      <c r="C84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40" t="s">
        <v>1660</v>
      </c>
      <c r="E840" t="s">
        <v>1869</v>
      </c>
      <c r="F840" t="s">
        <v>19</v>
      </c>
      <c r="G840" t="s">
        <v>1668</v>
      </c>
      <c r="H840" s="1">
        <v>45978</v>
      </c>
      <c r="J840">
        <v>2295</v>
      </c>
      <c r="K840" t="s">
        <v>21</v>
      </c>
      <c r="L840" s="3">
        <f>Data[[#This Row],[Fees]]/Data[[#This Row],[Converted Amount]]</f>
        <v>2.9132897603485839E-2</v>
      </c>
      <c r="M840" s="11">
        <v>2295</v>
      </c>
      <c r="N840" s="11">
        <v>66.86</v>
      </c>
      <c r="O840" s="11">
        <v>2228.14</v>
      </c>
      <c r="P840" t="s">
        <v>21</v>
      </c>
      <c r="Q840" t="s">
        <v>2823</v>
      </c>
      <c r="T840" t="s">
        <v>2226</v>
      </c>
    </row>
    <row r="841" spans="3:22" x14ac:dyDescent="0.45">
      <c r="C84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41" t="s">
        <v>1660</v>
      </c>
      <c r="E841" t="s">
        <v>1869</v>
      </c>
      <c r="F841" t="s">
        <v>19</v>
      </c>
      <c r="G841" t="s">
        <v>1669</v>
      </c>
      <c r="H841" s="1">
        <v>45978</v>
      </c>
      <c r="I841" t="s">
        <v>1670</v>
      </c>
      <c r="J841">
        <v>590</v>
      </c>
      <c r="K841" t="s">
        <v>21</v>
      </c>
      <c r="L841" s="3">
        <f>Data[[#This Row],[Fees]]/Data[[#This Row],[Converted Amount]]</f>
        <v>2.9508474576271187E-2</v>
      </c>
      <c r="M841" s="11">
        <v>590</v>
      </c>
      <c r="N841" s="11">
        <v>17.41</v>
      </c>
      <c r="O841" s="11">
        <v>572.59</v>
      </c>
      <c r="P841" t="s">
        <v>21</v>
      </c>
      <c r="Q841" t="s">
        <v>2520</v>
      </c>
      <c r="R841" t="s">
        <v>2521</v>
      </c>
      <c r="S841" t="s">
        <v>2522</v>
      </c>
      <c r="T841" t="s">
        <v>2557</v>
      </c>
    </row>
    <row r="842" spans="3:22" x14ac:dyDescent="0.45">
      <c r="C84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42" t="s">
        <v>1660</v>
      </c>
      <c r="E842" t="s">
        <v>1869</v>
      </c>
      <c r="F842" t="s">
        <v>19</v>
      </c>
      <c r="G842" t="s">
        <v>1695</v>
      </c>
      <c r="H842" s="1">
        <v>45978</v>
      </c>
      <c r="I842" t="s">
        <v>1696</v>
      </c>
      <c r="J842">
        <v>1560</v>
      </c>
      <c r="K842" t="s">
        <v>21</v>
      </c>
      <c r="L842" s="3">
        <f>Data[[#This Row],[Fees]]/Data[[#This Row],[Converted Amount]]</f>
        <v>3.205128205128205E-3</v>
      </c>
      <c r="M842" s="11">
        <v>1560</v>
      </c>
      <c r="N842" s="11">
        <v>5</v>
      </c>
      <c r="O842" s="11">
        <v>1555</v>
      </c>
      <c r="P842" t="s">
        <v>21</v>
      </c>
      <c r="Q842" t="s">
        <v>2497</v>
      </c>
      <c r="R842" t="s">
        <v>2498</v>
      </c>
      <c r="S842" t="s">
        <v>2499</v>
      </c>
    </row>
    <row r="843" spans="3:22" x14ac:dyDescent="0.45">
      <c r="C84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45978</v>
      </c>
      <c r="D843" t="s">
        <v>1660</v>
      </c>
      <c r="E843" t="s">
        <v>1870</v>
      </c>
      <c r="F843" t="s">
        <v>48</v>
      </c>
      <c r="G843" t="s">
        <v>1772</v>
      </c>
      <c r="H843" s="1">
        <v>45978</v>
      </c>
      <c r="I843" t="s">
        <v>1773</v>
      </c>
      <c r="J843">
        <v>-7.88</v>
      </c>
      <c r="K843" t="s">
        <v>21</v>
      </c>
      <c r="L843" s="3">
        <f>Data[[#This Row],[Fees]]/Data[[#This Row],[Converted Amount]]</f>
        <v>0</v>
      </c>
      <c r="M843" s="11">
        <v>-7.88</v>
      </c>
      <c r="N843" s="11">
        <v>0</v>
      </c>
      <c r="O843" s="11">
        <v>-7.88</v>
      </c>
      <c r="P843" t="s">
        <v>21</v>
      </c>
    </row>
    <row r="844" spans="3:22" x14ac:dyDescent="0.45">
      <c r="C84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45978</v>
      </c>
      <c r="D844" t="s">
        <v>1660</v>
      </c>
      <c r="E844" t="s">
        <v>1870</v>
      </c>
      <c r="F844" t="s">
        <v>48</v>
      </c>
      <c r="G844" t="s">
        <v>1774</v>
      </c>
      <c r="H844" s="1">
        <v>45978</v>
      </c>
      <c r="I844" t="s">
        <v>1717</v>
      </c>
      <c r="J844">
        <v>-2.36</v>
      </c>
      <c r="K844" t="s">
        <v>21</v>
      </c>
      <c r="L844" s="3">
        <f>Data[[#This Row],[Fees]]/Data[[#This Row],[Converted Amount]]</f>
        <v>0</v>
      </c>
      <c r="M844" s="11">
        <v>-2.36</v>
      </c>
      <c r="N844" s="11">
        <v>0</v>
      </c>
      <c r="O844" s="11">
        <v>-2.36</v>
      </c>
      <c r="P844" t="s">
        <v>21</v>
      </c>
    </row>
    <row r="845" spans="3:22" x14ac:dyDescent="0.45">
      <c r="C84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45" t="s">
        <v>1660</v>
      </c>
      <c r="E845" t="s">
        <v>1869</v>
      </c>
      <c r="F845" t="s">
        <v>19</v>
      </c>
      <c r="G845" t="s">
        <v>1671</v>
      </c>
      <c r="H845" s="1">
        <v>45979</v>
      </c>
      <c r="I845" t="s">
        <v>1672</v>
      </c>
      <c r="J845">
        <v>50350</v>
      </c>
      <c r="K845" t="s">
        <v>21</v>
      </c>
      <c r="L845" s="3">
        <f>Data[[#This Row],[Fees]]/Data[[#This Row],[Converted Amount]]</f>
        <v>2.9005958291956308E-2</v>
      </c>
      <c r="M845" s="11">
        <v>50350</v>
      </c>
      <c r="N845" s="11">
        <v>1460.45</v>
      </c>
      <c r="O845" s="11">
        <v>48889.55</v>
      </c>
      <c r="P845" t="s">
        <v>21</v>
      </c>
      <c r="Q845" t="s">
        <v>2824</v>
      </c>
      <c r="R845" t="s">
        <v>2825</v>
      </c>
      <c r="S845" t="s">
        <v>2826</v>
      </c>
      <c r="T845" t="s">
        <v>2457</v>
      </c>
      <c r="V845" t="s">
        <v>2458</v>
      </c>
    </row>
    <row r="846" spans="3:22" x14ac:dyDescent="0.45">
      <c r="C84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46" t="s">
        <v>1660</v>
      </c>
      <c r="E846" t="s">
        <v>1869</v>
      </c>
      <c r="F846" t="s">
        <v>19</v>
      </c>
      <c r="G846" t="s">
        <v>1673</v>
      </c>
      <c r="H846" s="1">
        <v>45980</v>
      </c>
      <c r="I846" t="s">
        <v>1674</v>
      </c>
      <c r="J846">
        <v>210</v>
      </c>
      <c r="K846" t="s">
        <v>21</v>
      </c>
      <c r="L846" s="3">
        <f>Data[[#This Row],[Fees]]/Data[[#This Row],[Converted Amount]]</f>
        <v>3.0428571428571426E-2</v>
      </c>
      <c r="M846" s="11">
        <v>210</v>
      </c>
      <c r="N846" s="11">
        <v>6.39</v>
      </c>
      <c r="O846" s="11">
        <v>203.61</v>
      </c>
      <c r="P846" t="s">
        <v>21</v>
      </c>
      <c r="Q846" t="s">
        <v>2322</v>
      </c>
      <c r="R846" t="s">
        <v>2323</v>
      </c>
      <c r="S846" t="s">
        <v>2324</v>
      </c>
      <c r="T846" t="s">
        <v>2220</v>
      </c>
    </row>
    <row r="847" spans="3:22" x14ac:dyDescent="0.45">
      <c r="C84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47" t="s">
        <v>1660</v>
      </c>
      <c r="E847" t="s">
        <v>1869</v>
      </c>
      <c r="F847" t="s">
        <v>19</v>
      </c>
      <c r="G847" t="s">
        <v>1675</v>
      </c>
      <c r="H847" s="1">
        <v>45980</v>
      </c>
      <c r="I847" t="s">
        <v>1676</v>
      </c>
      <c r="J847">
        <v>3250</v>
      </c>
      <c r="K847" t="s">
        <v>21</v>
      </c>
      <c r="L847" s="3">
        <f>Data[[#This Row],[Fees]]/Data[[#This Row],[Converted Amount]]</f>
        <v>2.9092307692307692E-2</v>
      </c>
      <c r="M847" s="11">
        <v>3250</v>
      </c>
      <c r="N847" s="11">
        <v>94.55</v>
      </c>
      <c r="O847" s="11">
        <v>3155.45</v>
      </c>
      <c r="P847" t="s">
        <v>21</v>
      </c>
      <c r="Q847" t="s">
        <v>2194</v>
      </c>
      <c r="R847" t="s">
        <v>2195</v>
      </c>
      <c r="S847" t="s">
        <v>2196</v>
      </c>
      <c r="T847" t="s">
        <v>2562</v>
      </c>
    </row>
    <row r="848" spans="3:22" x14ac:dyDescent="0.45">
      <c r="C84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48" t="s">
        <v>1660</v>
      </c>
      <c r="E848" t="s">
        <v>1869</v>
      </c>
      <c r="F848" t="s">
        <v>19</v>
      </c>
      <c r="G848" t="s">
        <v>1677</v>
      </c>
      <c r="H848" s="1">
        <v>45980</v>
      </c>
      <c r="I848" t="s">
        <v>1678</v>
      </c>
      <c r="J848">
        <v>338</v>
      </c>
      <c r="K848" t="s">
        <v>21</v>
      </c>
      <c r="L848" s="3">
        <f>Data[[#This Row],[Fees]]/Data[[#This Row],[Converted Amount]]</f>
        <v>2.9881656804733727E-2</v>
      </c>
      <c r="M848" s="11">
        <v>338</v>
      </c>
      <c r="N848" s="11">
        <v>10.1</v>
      </c>
      <c r="O848" s="11">
        <v>327.9</v>
      </c>
      <c r="P848" t="s">
        <v>21</v>
      </c>
      <c r="Q848" t="s">
        <v>2514</v>
      </c>
      <c r="R848" t="s">
        <v>2515</v>
      </c>
      <c r="S848" t="s">
        <v>2516</v>
      </c>
      <c r="T848" t="s">
        <v>2562</v>
      </c>
    </row>
    <row r="849" spans="3:20" x14ac:dyDescent="0.45">
      <c r="C84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49" t="s">
        <v>1660</v>
      </c>
      <c r="E849" t="s">
        <v>1869</v>
      </c>
      <c r="F849" t="s">
        <v>19</v>
      </c>
      <c r="G849" t="s">
        <v>1697</v>
      </c>
      <c r="H849" s="1">
        <v>45980</v>
      </c>
      <c r="I849" t="s">
        <v>1698</v>
      </c>
      <c r="J849">
        <v>69190</v>
      </c>
      <c r="K849" t="s">
        <v>21</v>
      </c>
      <c r="L849" s="3">
        <f>Data[[#This Row],[Fees]]/Data[[#This Row],[Converted Amount]]</f>
        <v>1.1562364503540974E-4</v>
      </c>
      <c r="M849" s="11">
        <v>69190</v>
      </c>
      <c r="N849" s="11">
        <v>8</v>
      </c>
      <c r="O849" s="11">
        <v>69182</v>
      </c>
      <c r="P849" t="s">
        <v>21</v>
      </c>
      <c r="Q849" t="s">
        <v>2827</v>
      </c>
      <c r="R849" t="s">
        <v>2828</v>
      </c>
      <c r="S849" t="s">
        <v>2829</v>
      </c>
    </row>
    <row r="850" spans="3:20" x14ac:dyDescent="0.45">
      <c r="C85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45979</v>
      </c>
      <c r="D850" t="s">
        <v>1660</v>
      </c>
      <c r="E850" t="s">
        <v>1869</v>
      </c>
      <c r="F850" t="s">
        <v>48</v>
      </c>
      <c r="G850" t="s">
        <v>1701</v>
      </c>
      <c r="H850" s="1">
        <v>45980</v>
      </c>
      <c r="I850" t="s">
        <v>1702</v>
      </c>
      <c r="J850">
        <v>-201.4</v>
      </c>
      <c r="K850" t="s">
        <v>21</v>
      </c>
      <c r="L850" s="3">
        <f>Data[[#This Row],[Fees]]/Data[[#This Row],[Converted Amount]]</f>
        <v>0</v>
      </c>
      <c r="M850" s="11">
        <v>-201.4</v>
      </c>
      <c r="N850" s="11">
        <v>0</v>
      </c>
      <c r="O850" s="11">
        <v>-201.4</v>
      </c>
      <c r="P850" t="s">
        <v>21</v>
      </c>
      <c r="T850" t="s">
        <v>2566</v>
      </c>
    </row>
    <row r="851" spans="3:20" x14ac:dyDescent="0.45">
      <c r="C85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45980</v>
      </c>
      <c r="D851" t="s">
        <v>1660</v>
      </c>
      <c r="E851" t="s">
        <v>1869</v>
      </c>
      <c r="F851" t="s">
        <v>48</v>
      </c>
      <c r="G851" t="s">
        <v>1703</v>
      </c>
      <c r="H851" s="1">
        <v>45980</v>
      </c>
      <c r="I851" t="s">
        <v>1704</v>
      </c>
      <c r="J851">
        <v>-276.76</v>
      </c>
      <c r="K851" t="s">
        <v>21</v>
      </c>
      <c r="L851" s="3">
        <f>Data[[#This Row],[Fees]]/Data[[#This Row],[Converted Amount]]</f>
        <v>0</v>
      </c>
      <c r="M851" s="11">
        <v>-276.76</v>
      </c>
      <c r="N851" s="11">
        <v>0</v>
      </c>
      <c r="O851" s="11">
        <v>-276.76</v>
      </c>
      <c r="P851" t="s">
        <v>21</v>
      </c>
      <c r="T851" t="s">
        <v>2562</v>
      </c>
    </row>
    <row r="852" spans="3:20" x14ac:dyDescent="0.45">
      <c r="C85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45980</v>
      </c>
      <c r="D852" t="s">
        <v>1660</v>
      </c>
      <c r="E852" t="s">
        <v>1869</v>
      </c>
      <c r="F852" t="s">
        <v>48</v>
      </c>
      <c r="G852" t="s">
        <v>1705</v>
      </c>
      <c r="H852" s="1">
        <v>45980</v>
      </c>
      <c r="I852" t="s">
        <v>1706</v>
      </c>
      <c r="J852">
        <v>-0.84</v>
      </c>
      <c r="K852" t="s">
        <v>21</v>
      </c>
      <c r="L852" s="3">
        <f>Data[[#This Row],[Fees]]/Data[[#This Row],[Converted Amount]]</f>
        <v>0</v>
      </c>
      <c r="M852" s="11">
        <v>-0.84</v>
      </c>
      <c r="N852" s="11">
        <v>0</v>
      </c>
      <c r="O852" s="11">
        <v>-0.84</v>
      </c>
      <c r="P852" t="s">
        <v>21</v>
      </c>
      <c r="T852" t="s">
        <v>2562</v>
      </c>
    </row>
    <row r="853" spans="3:20" x14ac:dyDescent="0.45">
      <c r="C85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45980</v>
      </c>
      <c r="D853" t="s">
        <v>1660</v>
      </c>
      <c r="E853" t="s">
        <v>1869</v>
      </c>
      <c r="F853" t="s">
        <v>48</v>
      </c>
      <c r="G853" t="s">
        <v>1707</v>
      </c>
      <c r="H853" s="1">
        <v>45980</v>
      </c>
      <c r="I853" t="s">
        <v>1706</v>
      </c>
      <c r="J853">
        <v>-13</v>
      </c>
      <c r="K853" t="s">
        <v>21</v>
      </c>
      <c r="L853" s="3">
        <f>Data[[#This Row],[Fees]]/Data[[#This Row],[Converted Amount]]</f>
        <v>0</v>
      </c>
      <c r="M853" s="11">
        <v>-13</v>
      </c>
      <c r="N853" s="11">
        <v>0</v>
      </c>
      <c r="O853" s="11">
        <v>-13</v>
      </c>
      <c r="P853" t="s">
        <v>21</v>
      </c>
      <c r="T853" t="s">
        <v>2591</v>
      </c>
    </row>
    <row r="854" spans="3:20" x14ac:dyDescent="0.45">
      <c r="C85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54" t="s">
        <v>1660</v>
      </c>
      <c r="E854" t="s">
        <v>1869</v>
      </c>
      <c r="F854" t="s">
        <v>19</v>
      </c>
      <c r="G854" t="s">
        <v>1679</v>
      </c>
      <c r="H854" s="1">
        <v>45981</v>
      </c>
      <c r="I854" t="s">
        <v>1680</v>
      </c>
      <c r="J854">
        <v>515</v>
      </c>
      <c r="K854" t="s">
        <v>21</v>
      </c>
      <c r="L854" s="3">
        <f>Data[[#This Row],[Fees]]/Data[[#This Row],[Converted Amount]]</f>
        <v>4.4582524271844663E-2</v>
      </c>
      <c r="M854" s="11">
        <v>515</v>
      </c>
      <c r="N854" s="11">
        <v>22.96</v>
      </c>
      <c r="O854" s="11">
        <v>492.04</v>
      </c>
      <c r="P854" t="s">
        <v>21</v>
      </c>
      <c r="Q854" t="s">
        <v>2300</v>
      </c>
      <c r="R854" t="s">
        <v>2301</v>
      </c>
      <c r="S854" t="s">
        <v>2302</v>
      </c>
      <c r="T854" t="s">
        <v>2566</v>
      </c>
    </row>
    <row r="855" spans="3:20" x14ac:dyDescent="0.45">
      <c r="C85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55" t="s">
        <v>1660</v>
      </c>
      <c r="E855" t="s">
        <v>1869</v>
      </c>
      <c r="F855" t="s">
        <v>19</v>
      </c>
      <c r="G855" t="s">
        <v>1681</v>
      </c>
      <c r="H855" s="1">
        <v>45981</v>
      </c>
      <c r="I855" t="s">
        <v>1682</v>
      </c>
      <c r="J855">
        <v>42400</v>
      </c>
      <c r="K855" t="s">
        <v>21</v>
      </c>
      <c r="L855" s="3">
        <f>Data[[#This Row],[Fees]]/Data[[#This Row],[Converted Amount]]</f>
        <v>3.4007075471698116E-2</v>
      </c>
      <c r="M855" s="11">
        <v>42400</v>
      </c>
      <c r="N855" s="11">
        <v>1441.9</v>
      </c>
      <c r="O855" s="11">
        <v>40958.1</v>
      </c>
      <c r="P855" t="s">
        <v>21</v>
      </c>
      <c r="Q855" t="s">
        <v>2830</v>
      </c>
      <c r="R855" t="s">
        <v>2831</v>
      </c>
      <c r="S855" t="s">
        <v>2832</v>
      </c>
      <c r="T855" t="s">
        <v>2569</v>
      </c>
    </row>
    <row r="856" spans="3:20" x14ac:dyDescent="0.45">
      <c r="C85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56" t="s">
        <v>1660</v>
      </c>
      <c r="E856" t="s">
        <v>1869</v>
      </c>
      <c r="F856" t="s">
        <v>19</v>
      </c>
      <c r="G856" t="s">
        <v>1683</v>
      </c>
      <c r="H856" s="1">
        <v>45981</v>
      </c>
      <c r="I856" t="s">
        <v>1684</v>
      </c>
      <c r="J856">
        <v>355</v>
      </c>
      <c r="K856" t="s">
        <v>21</v>
      </c>
      <c r="L856" s="3">
        <f>Data[[#This Row],[Fees]]/Data[[#This Row],[Converted Amount]]</f>
        <v>2.9859154929577462E-2</v>
      </c>
      <c r="M856" s="11">
        <v>355</v>
      </c>
      <c r="N856" s="11">
        <v>10.6</v>
      </c>
      <c r="O856" s="11">
        <v>344.4</v>
      </c>
      <c r="P856" t="s">
        <v>21</v>
      </c>
      <c r="Q856" t="s">
        <v>2504</v>
      </c>
      <c r="R856" t="s">
        <v>2505</v>
      </c>
      <c r="S856" t="s">
        <v>2658</v>
      </c>
      <c r="T856" t="s">
        <v>2573</v>
      </c>
    </row>
    <row r="857" spans="3:20" x14ac:dyDescent="0.45">
      <c r="C85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57" t="s">
        <v>1660</v>
      </c>
      <c r="E857" t="s">
        <v>1869</v>
      </c>
      <c r="F857" t="s">
        <v>19</v>
      </c>
      <c r="G857" t="s">
        <v>1685</v>
      </c>
      <c r="H857" s="1">
        <v>45981</v>
      </c>
      <c r="I857" t="s">
        <v>1686</v>
      </c>
      <c r="J857">
        <v>15000</v>
      </c>
      <c r="K857" t="s">
        <v>21</v>
      </c>
      <c r="L857" s="3">
        <f>Data[[#This Row],[Fees]]/Data[[#This Row],[Converted Amount]]</f>
        <v>2.9020000000000001E-2</v>
      </c>
      <c r="M857" s="11">
        <v>15000</v>
      </c>
      <c r="N857" s="11">
        <v>435.3</v>
      </c>
      <c r="O857" s="11">
        <v>14564.7</v>
      </c>
      <c r="P857" t="s">
        <v>21</v>
      </c>
      <c r="Q857" t="s">
        <v>2341</v>
      </c>
      <c r="R857" t="s">
        <v>2342</v>
      </c>
      <c r="S857" t="s">
        <v>2343</v>
      </c>
      <c r="T857" t="s">
        <v>2574</v>
      </c>
    </row>
    <row r="858" spans="3:20" x14ac:dyDescent="0.45">
      <c r="C85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58" t="s">
        <v>1660</v>
      </c>
      <c r="E858" t="s">
        <v>1869</v>
      </c>
      <c r="F858" t="s">
        <v>19</v>
      </c>
      <c r="G858" t="s">
        <v>1687</v>
      </c>
      <c r="H858" s="1">
        <v>45981</v>
      </c>
      <c r="I858" t="s">
        <v>1688</v>
      </c>
      <c r="J858">
        <v>5000</v>
      </c>
      <c r="K858" t="s">
        <v>21</v>
      </c>
      <c r="L858" s="3">
        <f>Data[[#This Row],[Fees]]/Data[[#This Row],[Converted Amount]]</f>
        <v>2.9060000000000002E-2</v>
      </c>
      <c r="M858" s="11">
        <v>5000</v>
      </c>
      <c r="N858" s="11">
        <v>145.30000000000001</v>
      </c>
      <c r="O858" s="11">
        <v>4854.7</v>
      </c>
      <c r="P858" t="s">
        <v>21</v>
      </c>
      <c r="Q858" t="s">
        <v>2341</v>
      </c>
      <c r="R858" t="s">
        <v>2342</v>
      </c>
      <c r="S858" t="s">
        <v>2343</v>
      </c>
      <c r="T858" t="s">
        <v>2576</v>
      </c>
    </row>
    <row r="859" spans="3:20" x14ac:dyDescent="0.45">
      <c r="C85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59" t="s">
        <v>1660</v>
      </c>
      <c r="E859" t="s">
        <v>1869</v>
      </c>
      <c r="F859" t="s">
        <v>19</v>
      </c>
      <c r="G859" t="s">
        <v>1689</v>
      </c>
      <c r="H859" s="1">
        <v>45981</v>
      </c>
      <c r="I859" t="s">
        <v>1690</v>
      </c>
      <c r="J859">
        <v>17200</v>
      </c>
      <c r="K859" t="s">
        <v>21</v>
      </c>
      <c r="L859" s="3">
        <f>Data[[#This Row],[Fees]]/Data[[#This Row],[Converted Amount]]</f>
        <v>4.401744186046512E-2</v>
      </c>
      <c r="M859" s="11">
        <v>17200</v>
      </c>
      <c r="N859" s="11">
        <v>757.1</v>
      </c>
      <c r="O859" s="11">
        <v>16442.900000000001</v>
      </c>
      <c r="P859" t="s">
        <v>21</v>
      </c>
      <c r="Q859" t="s">
        <v>2833</v>
      </c>
      <c r="R859" t="s">
        <v>2834</v>
      </c>
      <c r="S859" t="s">
        <v>2835</v>
      </c>
      <c r="T859" t="s">
        <v>1921</v>
      </c>
    </row>
    <row r="860" spans="3:20" x14ac:dyDescent="0.45">
      <c r="C86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60" t="s">
        <v>1660</v>
      </c>
      <c r="E860" t="s">
        <v>1869</v>
      </c>
      <c r="F860" t="s">
        <v>19</v>
      </c>
      <c r="G860" t="s">
        <v>1691</v>
      </c>
      <c r="H860" s="1">
        <v>45981</v>
      </c>
      <c r="I860" t="s">
        <v>1692</v>
      </c>
      <c r="J860">
        <v>2600</v>
      </c>
      <c r="K860" t="s">
        <v>21</v>
      </c>
      <c r="L860" s="3">
        <f>Data[[#This Row],[Fees]]/Data[[#This Row],[Converted Amount]]</f>
        <v>2.9115384615384616E-2</v>
      </c>
      <c r="M860" s="11">
        <v>2600</v>
      </c>
      <c r="N860" s="11">
        <v>75.7</v>
      </c>
      <c r="O860" s="11">
        <v>2524.3000000000002</v>
      </c>
      <c r="P860" t="s">
        <v>21</v>
      </c>
      <c r="Q860" t="s">
        <v>2836</v>
      </c>
      <c r="R860" t="s">
        <v>2837</v>
      </c>
      <c r="S860" t="s">
        <v>2838</v>
      </c>
      <c r="T860" t="s">
        <v>2201</v>
      </c>
    </row>
    <row r="861" spans="3:20" x14ac:dyDescent="0.45">
      <c r="C86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45980</v>
      </c>
      <c r="D861" t="s">
        <v>1660</v>
      </c>
      <c r="E861" t="s">
        <v>1869</v>
      </c>
      <c r="F861" t="s">
        <v>48</v>
      </c>
      <c r="G861" t="s">
        <v>1708</v>
      </c>
      <c r="H861" s="1">
        <v>45981</v>
      </c>
      <c r="I861" t="s">
        <v>1706</v>
      </c>
      <c r="J861">
        <v>-1.35</v>
      </c>
      <c r="K861" t="s">
        <v>21</v>
      </c>
      <c r="L861" s="3">
        <f>Data[[#This Row],[Fees]]/Data[[#This Row],[Converted Amount]]</f>
        <v>0</v>
      </c>
      <c r="M861" s="11">
        <v>-1.35</v>
      </c>
      <c r="N861" s="11">
        <v>0</v>
      </c>
      <c r="O861" s="11">
        <v>-1.35</v>
      </c>
      <c r="P861" t="s">
        <v>21</v>
      </c>
    </row>
    <row r="862" spans="3:20" x14ac:dyDescent="0.45">
      <c r="C86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45981</v>
      </c>
      <c r="D862" t="s">
        <v>1660</v>
      </c>
      <c r="E862" t="s">
        <v>1869</v>
      </c>
      <c r="F862" t="s">
        <v>48</v>
      </c>
      <c r="G862" t="s">
        <v>1709</v>
      </c>
      <c r="H862" s="1">
        <v>45981</v>
      </c>
      <c r="I862" t="s">
        <v>1710</v>
      </c>
      <c r="J862">
        <v>-2.06</v>
      </c>
      <c r="K862" t="s">
        <v>21</v>
      </c>
      <c r="L862" s="3">
        <f>Data[[#This Row],[Fees]]/Data[[#This Row],[Converted Amount]]</f>
        <v>0</v>
      </c>
      <c r="M862" s="11">
        <v>-2.06</v>
      </c>
      <c r="N862" s="11">
        <v>0</v>
      </c>
      <c r="O862" s="11">
        <v>-2.06</v>
      </c>
      <c r="P862" t="s">
        <v>21</v>
      </c>
    </row>
    <row r="863" spans="3:20" x14ac:dyDescent="0.45">
      <c r="C86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45981</v>
      </c>
      <c r="D863" t="s">
        <v>1660</v>
      </c>
      <c r="E863" t="s">
        <v>1869</v>
      </c>
      <c r="F863" t="s">
        <v>48</v>
      </c>
      <c r="G863" t="s">
        <v>1711</v>
      </c>
      <c r="H863" s="1">
        <v>45981</v>
      </c>
      <c r="I863" t="s">
        <v>1712</v>
      </c>
      <c r="J863">
        <v>-169.6</v>
      </c>
      <c r="K863" t="s">
        <v>21</v>
      </c>
      <c r="L863" s="3">
        <f>Data[[#This Row],[Fees]]/Data[[#This Row],[Converted Amount]]</f>
        <v>0</v>
      </c>
      <c r="M863" s="11">
        <v>-169.6</v>
      </c>
      <c r="N863" s="11">
        <v>0</v>
      </c>
      <c r="O863" s="11">
        <v>-169.6</v>
      </c>
      <c r="P863" t="s">
        <v>21</v>
      </c>
    </row>
    <row r="864" spans="3:20" x14ac:dyDescent="0.45">
      <c r="C86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45981</v>
      </c>
      <c r="D864" t="s">
        <v>1660</v>
      </c>
      <c r="E864" t="s">
        <v>1869</v>
      </c>
      <c r="F864" t="s">
        <v>48</v>
      </c>
      <c r="G864" t="s">
        <v>1713</v>
      </c>
      <c r="H864" s="1">
        <v>45981</v>
      </c>
      <c r="I864" t="s">
        <v>1712</v>
      </c>
      <c r="J864">
        <v>-1.42</v>
      </c>
      <c r="K864" t="s">
        <v>21</v>
      </c>
      <c r="L864" s="3">
        <f>Data[[#This Row],[Fees]]/Data[[#This Row],[Converted Amount]]</f>
        <v>0</v>
      </c>
      <c r="M864" s="11">
        <v>-1.42</v>
      </c>
      <c r="N864" s="11">
        <v>0</v>
      </c>
      <c r="O864" s="11">
        <v>-1.42</v>
      </c>
      <c r="P864" t="s">
        <v>21</v>
      </c>
    </row>
    <row r="865" spans="3:20" x14ac:dyDescent="0.45">
      <c r="C86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65" t="s">
        <v>1660</v>
      </c>
      <c r="E865" t="s">
        <v>1869</v>
      </c>
      <c r="F865" t="s">
        <v>19</v>
      </c>
      <c r="G865" t="s">
        <v>1693</v>
      </c>
      <c r="H865" s="1">
        <v>45982</v>
      </c>
      <c r="I865" t="s">
        <v>1694</v>
      </c>
      <c r="J865">
        <v>600</v>
      </c>
      <c r="K865" t="s">
        <v>21</v>
      </c>
      <c r="L865" s="3">
        <f>Data[[#This Row],[Fees]]/Data[[#This Row],[Converted Amount]]</f>
        <v>2.9499999999999998E-2</v>
      </c>
      <c r="M865" s="11">
        <v>600</v>
      </c>
      <c r="N865" s="11">
        <v>17.7</v>
      </c>
      <c r="O865" s="11">
        <v>582.29999999999995</v>
      </c>
      <c r="P865" t="s">
        <v>21</v>
      </c>
      <c r="Q865" t="s">
        <v>2283</v>
      </c>
      <c r="R865" t="s">
        <v>2284</v>
      </c>
      <c r="S865" t="s">
        <v>2285</v>
      </c>
      <c r="T865" t="s">
        <v>2450</v>
      </c>
    </row>
    <row r="866" spans="3:20" x14ac:dyDescent="0.45">
      <c r="C86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66" t="s">
        <v>1660</v>
      </c>
      <c r="E866" t="s">
        <v>1869</v>
      </c>
      <c r="F866" t="s">
        <v>19</v>
      </c>
      <c r="G866" t="s">
        <v>1699</v>
      </c>
      <c r="H866" s="1">
        <v>45982</v>
      </c>
      <c r="I866" t="s">
        <v>1700</v>
      </c>
      <c r="J866">
        <v>78625</v>
      </c>
      <c r="K866" t="s">
        <v>21</v>
      </c>
      <c r="L866" s="3">
        <f>Data[[#This Row],[Fees]]/Data[[#This Row],[Converted Amount]]</f>
        <v>1.0174880763116057E-4</v>
      </c>
      <c r="M866" s="11">
        <v>78625</v>
      </c>
      <c r="N866" s="11">
        <v>8</v>
      </c>
      <c r="O866" s="11">
        <v>78617</v>
      </c>
      <c r="P866" t="s">
        <v>21</v>
      </c>
      <c r="Q866" t="s">
        <v>2839</v>
      </c>
      <c r="R866" t="s">
        <v>2840</v>
      </c>
      <c r="S866" t="s">
        <v>2841</v>
      </c>
    </row>
    <row r="867" spans="3:20" x14ac:dyDescent="0.45">
      <c r="C86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45981</v>
      </c>
      <c r="D867" t="s">
        <v>1660</v>
      </c>
      <c r="E867" t="s">
        <v>1869</v>
      </c>
      <c r="F867" t="s">
        <v>48</v>
      </c>
      <c r="G867" t="s">
        <v>1714</v>
      </c>
      <c r="H867" s="1">
        <v>45982</v>
      </c>
      <c r="I867" t="s">
        <v>1712</v>
      </c>
      <c r="J867">
        <v>-80</v>
      </c>
      <c r="K867" t="s">
        <v>21</v>
      </c>
      <c r="L867" s="3">
        <f>Data[[#This Row],[Fees]]/Data[[#This Row],[Converted Amount]]</f>
        <v>0</v>
      </c>
      <c r="M867" s="11">
        <v>-80</v>
      </c>
      <c r="N867" s="11">
        <v>0</v>
      </c>
      <c r="O867" s="11">
        <v>-80</v>
      </c>
      <c r="P867" t="s">
        <v>21</v>
      </c>
    </row>
    <row r="868" spans="3:20" x14ac:dyDescent="0.45">
      <c r="C86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45981</v>
      </c>
      <c r="D868" t="s">
        <v>1660</v>
      </c>
      <c r="E868" t="s">
        <v>1869</v>
      </c>
      <c r="F868" t="s">
        <v>48</v>
      </c>
      <c r="G868" t="s">
        <v>1715</v>
      </c>
      <c r="H868" s="1">
        <v>45982</v>
      </c>
      <c r="I868" t="s">
        <v>1712</v>
      </c>
      <c r="J868">
        <v>-79.2</v>
      </c>
      <c r="K868" t="s">
        <v>21</v>
      </c>
      <c r="L868" s="3">
        <f>Data[[#This Row],[Fees]]/Data[[#This Row],[Converted Amount]]</f>
        <v>0</v>
      </c>
      <c r="M868" s="11">
        <v>-79.2</v>
      </c>
      <c r="N868" s="11">
        <v>0</v>
      </c>
      <c r="O868" s="11">
        <v>-79.2</v>
      </c>
      <c r="P868" t="s">
        <v>21</v>
      </c>
    </row>
    <row r="869" spans="3:20" x14ac:dyDescent="0.45">
      <c r="C86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45978</v>
      </c>
      <c r="D869" t="s">
        <v>1660</v>
      </c>
      <c r="E869" t="s">
        <v>1869</v>
      </c>
      <c r="F869" t="s">
        <v>48</v>
      </c>
      <c r="G869" t="s">
        <v>1716</v>
      </c>
      <c r="H869" s="1">
        <v>45982</v>
      </c>
      <c r="I869" t="s">
        <v>1717</v>
      </c>
      <c r="J869">
        <v>-6.24</v>
      </c>
      <c r="K869" t="s">
        <v>21</v>
      </c>
      <c r="L869" s="3">
        <f>Data[[#This Row],[Fees]]/Data[[#This Row],[Converted Amount]]</f>
        <v>0</v>
      </c>
      <c r="M869" s="11">
        <v>-6.24</v>
      </c>
      <c r="N869" s="11">
        <v>0</v>
      </c>
      <c r="O869" s="11">
        <v>-6.24</v>
      </c>
      <c r="P869" t="s">
        <v>21</v>
      </c>
    </row>
    <row r="870" spans="3:20" x14ac:dyDescent="0.45">
      <c r="C87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45982</v>
      </c>
      <c r="D870" t="s">
        <v>1660</v>
      </c>
      <c r="E870" t="s">
        <v>1869</v>
      </c>
      <c r="F870" t="s">
        <v>48</v>
      </c>
      <c r="G870" t="s">
        <v>1718</v>
      </c>
      <c r="H870" s="1">
        <v>45982</v>
      </c>
      <c r="I870" t="s">
        <v>1719</v>
      </c>
      <c r="J870">
        <v>-2.4</v>
      </c>
      <c r="K870" t="s">
        <v>21</v>
      </c>
      <c r="L870" s="3">
        <f>Data[[#This Row],[Fees]]/Data[[#This Row],[Converted Amount]]</f>
        <v>0</v>
      </c>
      <c r="M870" s="11">
        <v>-2.4</v>
      </c>
      <c r="N870" s="11">
        <v>0</v>
      </c>
      <c r="O870" s="11">
        <v>-2.4</v>
      </c>
      <c r="P870" t="s">
        <v>21</v>
      </c>
    </row>
    <row r="871" spans="3:20" x14ac:dyDescent="0.45">
      <c r="C87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45982</v>
      </c>
      <c r="D871" t="s">
        <v>1660</v>
      </c>
      <c r="E871" t="s">
        <v>1869</v>
      </c>
      <c r="F871" t="s">
        <v>48</v>
      </c>
      <c r="G871" t="s">
        <v>1720</v>
      </c>
      <c r="H871" s="1">
        <v>45983</v>
      </c>
      <c r="I871" t="s">
        <v>1721</v>
      </c>
      <c r="J871">
        <v>-314.5</v>
      </c>
      <c r="K871" t="s">
        <v>21</v>
      </c>
      <c r="L871" s="3">
        <f>Data[[#This Row],[Fees]]/Data[[#This Row],[Converted Amount]]</f>
        <v>0</v>
      </c>
      <c r="M871" s="11">
        <v>-314.5</v>
      </c>
      <c r="N871" s="11">
        <v>0</v>
      </c>
      <c r="O871" s="11">
        <v>-314.5</v>
      </c>
      <c r="P871" t="s">
        <v>21</v>
      </c>
    </row>
    <row r="872" spans="3:20" x14ac:dyDescent="0.45">
      <c r="C87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72" t="s">
        <v>1446</v>
      </c>
      <c r="E872" t="s">
        <v>1859</v>
      </c>
      <c r="F872" t="s">
        <v>19</v>
      </c>
      <c r="G872" t="s">
        <v>1614</v>
      </c>
      <c r="H872" s="1">
        <v>45985</v>
      </c>
      <c r="I872" t="s">
        <v>1615</v>
      </c>
      <c r="J872">
        <v>1600</v>
      </c>
      <c r="K872" t="s">
        <v>21</v>
      </c>
      <c r="L872" s="3">
        <f>Data[[#This Row],[Fees]]/Data[[#This Row],[Converted Amount]]</f>
        <v>2.9187500000000002E-2</v>
      </c>
      <c r="M872" s="11">
        <v>1600</v>
      </c>
      <c r="N872" s="11">
        <v>46.7</v>
      </c>
      <c r="O872" s="11">
        <v>1553.3</v>
      </c>
      <c r="P872" t="s">
        <v>21</v>
      </c>
      <c r="Q872" t="s">
        <v>2604</v>
      </c>
      <c r="R872" t="s">
        <v>2605</v>
      </c>
      <c r="S872" t="s">
        <v>2606</v>
      </c>
      <c r="T872" t="s">
        <v>2607</v>
      </c>
    </row>
    <row r="873" spans="3:20" x14ac:dyDescent="0.45">
      <c r="C87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45985</v>
      </c>
      <c r="D873" t="s">
        <v>1660</v>
      </c>
      <c r="E873" t="s">
        <v>1869</v>
      </c>
      <c r="F873" t="s">
        <v>48</v>
      </c>
      <c r="G873" t="s">
        <v>1722</v>
      </c>
      <c r="H873" s="1">
        <v>45985</v>
      </c>
      <c r="I873" t="s">
        <v>1723</v>
      </c>
      <c r="J873">
        <v>-6.4</v>
      </c>
      <c r="K873" t="s">
        <v>21</v>
      </c>
      <c r="L873" s="3">
        <f>Data[[#This Row],[Fees]]/Data[[#This Row],[Converted Amount]]</f>
        <v>0</v>
      </c>
      <c r="M873" s="11">
        <v>-6.4</v>
      </c>
      <c r="N873" s="11">
        <v>0</v>
      </c>
      <c r="O873" s="11">
        <v>-6.4</v>
      </c>
      <c r="P873" t="s">
        <v>21</v>
      </c>
    </row>
    <row r="874" spans="3:20" x14ac:dyDescent="0.45">
      <c r="C87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74" t="s">
        <v>1446</v>
      </c>
      <c r="E874" t="s">
        <v>1859</v>
      </c>
      <c r="F874" t="s">
        <v>19</v>
      </c>
      <c r="G874" t="s">
        <v>1616</v>
      </c>
      <c r="H874" s="1">
        <v>45986</v>
      </c>
      <c r="I874" t="s">
        <v>1617</v>
      </c>
      <c r="J874">
        <v>1765</v>
      </c>
      <c r="K874" t="s">
        <v>21</v>
      </c>
      <c r="L874" s="3">
        <f>Data[[#This Row],[Fees]]/Data[[#This Row],[Converted Amount]]</f>
        <v>2.9172804532577905E-2</v>
      </c>
      <c r="M874" s="11">
        <v>1765</v>
      </c>
      <c r="N874" s="11">
        <v>51.49</v>
      </c>
      <c r="O874" s="11">
        <v>1713.51</v>
      </c>
      <c r="P874" t="s">
        <v>21</v>
      </c>
      <c r="Q874" t="s">
        <v>1952</v>
      </c>
      <c r="R874" t="s">
        <v>1953</v>
      </c>
      <c r="S874" t="s">
        <v>1954</v>
      </c>
      <c r="T874" t="s">
        <v>1985</v>
      </c>
    </row>
    <row r="875" spans="3:20" x14ac:dyDescent="0.45">
      <c r="C87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75" t="s">
        <v>1446</v>
      </c>
      <c r="E875" t="s">
        <v>1859</v>
      </c>
      <c r="F875" t="s">
        <v>19</v>
      </c>
      <c r="G875" t="s">
        <v>1618</v>
      </c>
      <c r="H875" s="1">
        <v>45986</v>
      </c>
      <c r="I875" t="s">
        <v>1619</v>
      </c>
      <c r="J875">
        <v>860</v>
      </c>
      <c r="K875" t="s">
        <v>21</v>
      </c>
      <c r="L875" s="3">
        <f>Data[[#This Row],[Fees]]/Data[[#This Row],[Converted Amount]]</f>
        <v>2.9348837209302325E-2</v>
      </c>
      <c r="M875" s="11">
        <v>860</v>
      </c>
      <c r="N875" s="11">
        <v>25.24</v>
      </c>
      <c r="O875" s="11">
        <v>834.76</v>
      </c>
      <c r="P875" t="s">
        <v>21</v>
      </c>
      <c r="Q875" t="s">
        <v>2517</v>
      </c>
      <c r="R875" t="s">
        <v>2518</v>
      </c>
      <c r="S875" t="s">
        <v>2519</v>
      </c>
      <c r="T875" t="s">
        <v>2842</v>
      </c>
    </row>
    <row r="876" spans="3:20" x14ac:dyDescent="0.45">
      <c r="C87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76" t="s">
        <v>1446</v>
      </c>
      <c r="E876" t="s">
        <v>1859</v>
      </c>
      <c r="F876" t="s">
        <v>19</v>
      </c>
      <c r="G876" t="s">
        <v>1620</v>
      </c>
      <c r="H876" s="1">
        <v>45986</v>
      </c>
      <c r="J876">
        <v>2295</v>
      </c>
      <c r="K876" t="s">
        <v>21</v>
      </c>
      <c r="L876" s="3">
        <f>Data[[#This Row],[Fees]]/Data[[#This Row],[Converted Amount]]</f>
        <v>2.9132897603485839E-2</v>
      </c>
      <c r="M876" s="11">
        <v>2295</v>
      </c>
      <c r="N876" s="11">
        <v>66.86</v>
      </c>
      <c r="O876" s="11">
        <v>2228.14</v>
      </c>
      <c r="P876" t="s">
        <v>21</v>
      </c>
      <c r="Q876" t="s">
        <v>2843</v>
      </c>
    </row>
    <row r="877" spans="3:20" x14ac:dyDescent="0.45">
      <c r="C87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77" t="s">
        <v>1446</v>
      </c>
      <c r="E877" t="s">
        <v>1859</v>
      </c>
      <c r="F877" t="s">
        <v>19</v>
      </c>
      <c r="G877" t="s">
        <v>1621</v>
      </c>
      <c r="H877" s="1">
        <v>45986</v>
      </c>
      <c r="I877" t="s">
        <v>1622</v>
      </c>
      <c r="J877">
        <v>22100</v>
      </c>
      <c r="K877" t="s">
        <v>21</v>
      </c>
      <c r="L877" s="3">
        <f>Data[[#This Row],[Fees]]/Data[[#This Row],[Converted Amount]]</f>
        <v>2.9013574660633486E-2</v>
      </c>
      <c r="M877" s="11">
        <v>22100</v>
      </c>
      <c r="N877" s="11">
        <v>641.20000000000005</v>
      </c>
      <c r="O877" s="11">
        <v>21458.799999999999</v>
      </c>
      <c r="P877" t="s">
        <v>21</v>
      </c>
      <c r="Q877" t="s">
        <v>2824</v>
      </c>
      <c r="R877" t="s">
        <v>2825</v>
      </c>
      <c r="S877" t="s">
        <v>2826</v>
      </c>
      <c r="T877" t="s">
        <v>2844</v>
      </c>
    </row>
    <row r="878" spans="3:20" x14ac:dyDescent="0.45">
      <c r="C87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78" t="s">
        <v>1446</v>
      </c>
      <c r="E878" t="s">
        <v>1859</v>
      </c>
      <c r="F878" t="s">
        <v>19</v>
      </c>
      <c r="G878" t="s">
        <v>1623</v>
      </c>
      <c r="H878" s="1">
        <v>45986</v>
      </c>
      <c r="I878" t="s">
        <v>1624</v>
      </c>
      <c r="J878">
        <v>1400</v>
      </c>
      <c r="K878" t="s">
        <v>21</v>
      </c>
      <c r="L878" s="3">
        <f>Data[[#This Row],[Fees]]/Data[[#This Row],[Converted Amount]]</f>
        <v>2.9214285714285713E-2</v>
      </c>
      <c r="M878" s="11">
        <v>1400</v>
      </c>
      <c r="N878" s="11">
        <v>40.9</v>
      </c>
      <c r="O878" s="11">
        <v>1359.1</v>
      </c>
      <c r="P878" t="s">
        <v>21</v>
      </c>
      <c r="Q878" t="s">
        <v>2194</v>
      </c>
      <c r="R878" t="s">
        <v>2195</v>
      </c>
      <c r="S878" t="s">
        <v>2196</v>
      </c>
      <c r="T878" t="s">
        <v>2197</v>
      </c>
    </row>
    <row r="879" spans="3:20" x14ac:dyDescent="0.45">
      <c r="C87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79" t="s">
        <v>1446</v>
      </c>
      <c r="E879" t="s">
        <v>1859</v>
      </c>
      <c r="F879" t="s">
        <v>19</v>
      </c>
      <c r="G879" t="s">
        <v>1625</v>
      </c>
      <c r="H879" s="1">
        <v>45986</v>
      </c>
      <c r="I879" t="s">
        <v>1626</v>
      </c>
      <c r="J879">
        <v>4510</v>
      </c>
      <c r="K879" t="s">
        <v>21</v>
      </c>
      <c r="L879" s="3">
        <f>Data[[#This Row],[Fees]]/Data[[#This Row],[Converted Amount]]</f>
        <v>4.4066518847006651E-2</v>
      </c>
      <c r="M879" s="11">
        <v>4510</v>
      </c>
      <c r="N879" s="11">
        <v>198.74</v>
      </c>
      <c r="O879" s="17">
        <v>4311.26</v>
      </c>
      <c r="P879" t="s">
        <v>21</v>
      </c>
      <c r="Q879" t="s">
        <v>2559</v>
      </c>
      <c r="R879" t="s">
        <v>2560</v>
      </c>
      <c r="S879" t="s">
        <v>2561</v>
      </c>
      <c r="T879" t="s">
        <v>2562</v>
      </c>
    </row>
    <row r="880" spans="3:20" x14ac:dyDescent="0.45">
      <c r="C88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45986</v>
      </c>
      <c r="D880" t="s">
        <v>1446</v>
      </c>
      <c r="E880" t="s">
        <v>1859</v>
      </c>
      <c r="F880" t="s">
        <v>48</v>
      </c>
      <c r="G880" t="s">
        <v>1637</v>
      </c>
      <c r="H880" s="1">
        <v>45986</v>
      </c>
      <c r="I880" t="s">
        <v>1638</v>
      </c>
      <c r="J880">
        <v>-7.06</v>
      </c>
      <c r="K880" t="s">
        <v>21</v>
      </c>
      <c r="L880" s="3">
        <f>Data[[#This Row],[Fees]]/Data[[#This Row],[Converted Amount]]</f>
        <v>0</v>
      </c>
      <c r="M880" s="11">
        <v>-7.06</v>
      </c>
      <c r="N880" s="11">
        <v>0</v>
      </c>
      <c r="O880" s="17">
        <v>-7.06</v>
      </c>
      <c r="P880" t="s">
        <v>21</v>
      </c>
    </row>
    <row r="881" spans="3:20" x14ac:dyDescent="0.45">
      <c r="C88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45986</v>
      </c>
      <c r="D881" t="s">
        <v>1446</v>
      </c>
      <c r="E881" t="s">
        <v>1859</v>
      </c>
      <c r="F881" t="s">
        <v>48</v>
      </c>
      <c r="G881" t="s">
        <v>1639</v>
      </c>
      <c r="H881" s="1">
        <v>45986</v>
      </c>
      <c r="I881" t="s">
        <v>1640</v>
      </c>
      <c r="J881">
        <v>-3.44</v>
      </c>
      <c r="K881" t="s">
        <v>21</v>
      </c>
      <c r="L881" s="3">
        <f>Data[[#This Row],[Fees]]/Data[[#This Row],[Converted Amount]]</f>
        <v>0</v>
      </c>
      <c r="M881" s="11">
        <v>-3.44</v>
      </c>
      <c r="N881" s="11">
        <v>0</v>
      </c>
      <c r="O881" s="11">
        <v>-3.44</v>
      </c>
      <c r="P881" t="s">
        <v>21</v>
      </c>
    </row>
    <row r="882" spans="3:20" x14ac:dyDescent="0.45">
      <c r="C88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45986</v>
      </c>
      <c r="D882" t="s">
        <v>1446</v>
      </c>
      <c r="E882" t="s">
        <v>1859</v>
      </c>
      <c r="F882" t="s">
        <v>48</v>
      </c>
      <c r="G882" t="s">
        <v>1641</v>
      </c>
      <c r="H882" s="1">
        <v>45986</v>
      </c>
      <c r="I882" t="s">
        <v>1640</v>
      </c>
      <c r="J882">
        <v>-94</v>
      </c>
      <c r="K882" t="s">
        <v>21</v>
      </c>
      <c r="L882" s="3">
        <f>Data[[#This Row],[Fees]]/Data[[#This Row],[Converted Amount]]</f>
        <v>0</v>
      </c>
      <c r="M882" s="11">
        <v>-94</v>
      </c>
      <c r="N882" s="11">
        <v>0</v>
      </c>
      <c r="O882" s="11">
        <v>-94</v>
      </c>
      <c r="P882" t="s">
        <v>21</v>
      </c>
    </row>
    <row r="883" spans="3:20" x14ac:dyDescent="0.45">
      <c r="C88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83" t="s">
        <v>1446</v>
      </c>
      <c r="E883" t="s">
        <v>1859</v>
      </c>
      <c r="F883" t="s">
        <v>19</v>
      </c>
      <c r="G883" t="s">
        <v>1627</v>
      </c>
      <c r="H883" s="1">
        <v>45987</v>
      </c>
      <c r="I883" t="s">
        <v>1628</v>
      </c>
      <c r="J883">
        <v>326</v>
      </c>
      <c r="K883" t="s">
        <v>21</v>
      </c>
      <c r="L883" s="3">
        <f>Data[[#This Row],[Fees]]/Data[[#This Row],[Converted Amount]]</f>
        <v>2.99079754601227E-2</v>
      </c>
      <c r="M883" s="11">
        <v>326</v>
      </c>
      <c r="N883" s="11">
        <v>9.75</v>
      </c>
      <c r="O883" s="11">
        <v>316.25</v>
      </c>
      <c r="P883" t="s">
        <v>21</v>
      </c>
      <c r="Q883" t="s">
        <v>2646</v>
      </c>
      <c r="R883" t="s">
        <v>2647</v>
      </c>
      <c r="S883" t="s">
        <v>2648</v>
      </c>
      <c r="T883" t="s">
        <v>2649</v>
      </c>
    </row>
    <row r="884" spans="3:20" x14ac:dyDescent="0.45">
      <c r="C88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84" t="s">
        <v>1446</v>
      </c>
      <c r="E884" t="s">
        <v>1859</v>
      </c>
      <c r="F884" t="s">
        <v>19</v>
      </c>
      <c r="G884" t="s">
        <v>1629</v>
      </c>
      <c r="H884" s="1">
        <v>45987</v>
      </c>
      <c r="I884" t="s">
        <v>1630</v>
      </c>
      <c r="J884">
        <v>765</v>
      </c>
      <c r="K884" t="s">
        <v>21</v>
      </c>
      <c r="L884" s="3">
        <f>Data[[#This Row],[Fees]]/Data[[#This Row],[Converted Amount]]</f>
        <v>2.9398692810457514E-2</v>
      </c>
      <c r="M884" s="11">
        <v>765</v>
      </c>
      <c r="N884" s="11">
        <v>22.49</v>
      </c>
      <c r="O884" s="11">
        <v>742.51</v>
      </c>
      <c r="P884" t="s">
        <v>21</v>
      </c>
      <c r="Q884" t="s">
        <v>2588</v>
      </c>
      <c r="R884" t="s">
        <v>2589</v>
      </c>
      <c r="S884" t="s">
        <v>2590</v>
      </c>
      <c r="T884" t="s">
        <v>2591</v>
      </c>
    </row>
    <row r="885" spans="3:20" x14ac:dyDescent="0.45">
      <c r="C88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85" t="s">
        <v>1446</v>
      </c>
      <c r="E885" t="s">
        <v>1859</v>
      </c>
      <c r="F885" t="s">
        <v>19</v>
      </c>
      <c r="G885" t="s">
        <v>1631</v>
      </c>
      <c r="H885" s="1">
        <v>45987</v>
      </c>
      <c r="I885" t="s">
        <v>1632</v>
      </c>
      <c r="J885">
        <v>4112</v>
      </c>
      <c r="K885" t="s">
        <v>21</v>
      </c>
      <c r="L885" s="3">
        <f>Data[[#This Row],[Fees]]/Data[[#This Row],[Converted Amount]]</f>
        <v>2.9073443579766538E-2</v>
      </c>
      <c r="M885" s="11">
        <v>4112</v>
      </c>
      <c r="N885" s="11">
        <v>119.55</v>
      </c>
      <c r="O885" s="11">
        <v>3992.45</v>
      </c>
      <c r="P885" t="s">
        <v>21</v>
      </c>
      <c r="Q885" t="s">
        <v>2510</v>
      </c>
      <c r="R885" t="s">
        <v>2511</v>
      </c>
      <c r="S885" t="s">
        <v>2531</v>
      </c>
      <c r="T885" t="s">
        <v>2845</v>
      </c>
    </row>
    <row r="886" spans="3:20" x14ac:dyDescent="0.45">
      <c r="C88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45986</v>
      </c>
      <c r="D886" t="s">
        <v>1446</v>
      </c>
      <c r="E886" t="s">
        <v>1859</v>
      </c>
      <c r="F886" t="s">
        <v>48</v>
      </c>
      <c r="G886" t="s">
        <v>1642</v>
      </c>
      <c r="H886" s="1">
        <v>45987</v>
      </c>
      <c r="I886" t="s">
        <v>1640</v>
      </c>
      <c r="J886">
        <v>-18.04</v>
      </c>
      <c r="K886" t="s">
        <v>21</v>
      </c>
      <c r="L886" s="3">
        <f>Data[[#This Row],[Fees]]/Data[[#This Row],[Converted Amount]]</f>
        <v>0</v>
      </c>
      <c r="M886" s="11">
        <v>-18.04</v>
      </c>
      <c r="N886" s="11">
        <v>0</v>
      </c>
      <c r="O886" s="11">
        <v>-18.04</v>
      </c>
      <c r="P886" t="s">
        <v>21</v>
      </c>
    </row>
    <row r="887" spans="3:20" x14ac:dyDescent="0.45">
      <c r="C88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45987</v>
      </c>
      <c r="D887" t="s">
        <v>1446</v>
      </c>
      <c r="E887" t="s">
        <v>1859</v>
      </c>
      <c r="F887" t="s">
        <v>48</v>
      </c>
      <c r="G887" t="s">
        <v>1643</v>
      </c>
      <c r="H887" s="1">
        <v>45987</v>
      </c>
      <c r="I887" t="s">
        <v>1644</v>
      </c>
      <c r="J887">
        <v>-1.3</v>
      </c>
      <c r="K887" t="s">
        <v>21</v>
      </c>
      <c r="L887" s="3">
        <f>Data[[#This Row],[Fees]]/Data[[#This Row],[Converted Amount]]</f>
        <v>0</v>
      </c>
      <c r="M887" s="11">
        <v>-1.3</v>
      </c>
      <c r="N887" s="11">
        <v>0</v>
      </c>
      <c r="O887" s="11">
        <v>-1.3</v>
      </c>
      <c r="P887" t="s">
        <v>21</v>
      </c>
    </row>
    <row r="888" spans="3:20" x14ac:dyDescent="0.45">
      <c r="C88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45987</v>
      </c>
      <c r="D888" t="s">
        <v>1446</v>
      </c>
      <c r="E888" t="s">
        <v>1859</v>
      </c>
      <c r="F888" t="s">
        <v>48</v>
      </c>
      <c r="G888" t="s">
        <v>1645</v>
      </c>
      <c r="H888" s="1">
        <v>45987</v>
      </c>
      <c r="I888" t="s">
        <v>1646</v>
      </c>
      <c r="J888">
        <v>-3.06</v>
      </c>
      <c r="K888" t="s">
        <v>21</v>
      </c>
      <c r="L888" s="3">
        <f>Data[[#This Row],[Fees]]/Data[[#This Row],[Converted Amount]]</f>
        <v>0</v>
      </c>
      <c r="M888" s="11">
        <v>-3.06</v>
      </c>
      <c r="N888" s="11">
        <v>0</v>
      </c>
      <c r="O888" s="11">
        <v>-3.06</v>
      </c>
      <c r="P888" t="s">
        <v>21</v>
      </c>
    </row>
    <row r="889" spans="3:20" x14ac:dyDescent="0.45">
      <c r="C88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89" t="s">
        <v>1446</v>
      </c>
      <c r="E889" t="s">
        <v>1859</v>
      </c>
      <c r="F889" t="s">
        <v>19</v>
      </c>
      <c r="G889" t="s">
        <v>1633</v>
      </c>
      <c r="H889" s="1">
        <v>45988</v>
      </c>
      <c r="I889" t="s">
        <v>1634</v>
      </c>
      <c r="J889">
        <v>17130</v>
      </c>
      <c r="K889" t="s">
        <v>21</v>
      </c>
      <c r="L889" s="3">
        <f>Data[[#This Row],[Fees]]/Data[[#This Row],[Converted Amount]]</f>
        <v>2.9017513134851139E-2</v>
      </c>
      <c r="M889" s="11">
        <v>17130</v>
      </c>
      <c r="N889" s="11">
        <v>497.07</v>
      </c>
      <c r="O889" s="11">
        <v>16632.93</v>
      </c>
      <c r="P889" t="s">
        <v>21</v>
      </c>
      <c r="Q889" t="s">
        <v>2674</v>
      </c>
      <c r="R889" t="s">
        <v>2675</v>
      </c>
      <c r="S889" t="s">
        <v>2676</v>
      </c>
      <c r="T889" t="s">
        <v>2677</v>
      </c>
    </row>
    <row r="890" spans="3:20" x14ac:dyDescent="0.45">
      <c r="C89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90" t="s">
        <v>1446</v>
      </c>
      <c r="E890" t="s">
        <v>1859</v>
      </c>
      <c r="F890" t="s">
        <v>19</v>
      </c>
      <c r="G890" t="s">
        <v>1635</v>
      </c>
      <c r="H890" s="1">
        <v>45988</v>
      </c>
      <c r="I890" t="s">
        <v>1636</v>
      </c>
      <c r="J890">
        <v>470</v>
      </c>
      <c r="K890" t="s">
        <v>21</v>
      </c>
      <c r="L890" s="3">
        <f>Data[[#This Row],[Fees]]/Data[[#This Row],[Converted Amount]]</f>
        <v>2.9638297872340427E-2</v>
      </c>
      <c r="M890" s="11">
        <v>470</v>
      </c>
      <c r="N890" s="11">
        <v>13.93</v>
      </c>
      <c r="O890" s="17">
        <v>456.07</v>
      </c>
      <c r="P890" t="s">
        <v>21</v>
      </c>
      <c r="Q890" t="s">
        <v>2608</v>
      </c>
      <c r="R890" t="s">
        <v>2609</v>
      </c>
      <c r="S890" t="s">
        <v>2610</v>
      </c>
      <c r="T890" t="s">
        <v>2611</v>
      </c>
    </row>
    <row r="891" spans="3:20" x14ac:dyDescent="0.45">
      <c r="C89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45987</v>
      </c>
      <c r="D891" t="s">
        <v>1446</v>
      </c>
      <c r="E891" t="s">
        <v>1859</v>
      </c>
      <c r="F891" t="s">
        <v>48</v>
      </c>
      <c r="G891" t="s">
        <v>1647</v>
      </c>
      <c r="H891" s="1">
        <v>45988</v>
      </c>
      <c r="I891" t="s">
        <v>1646</v>
      </c>
      <c r="J891">
        <v>-16.45</v>
      </c>
      <c r="K891" t="s">
        <v>21</v>
      </c>
      <c r="L891" s="3">
        <f>Data[[#This Row],[Fees]]/Data[[#This Row],[Converted Amount]]</f>
        <v>0</v>
      </c>
      <c r="M891" s="11">
        <v>-16.45</v>
      </c>
      <c r="N891" s="11">
        <v>0</v>
      </c>
      <c r="O891" s="11">
        <v>-16.45</v>
      </c>
      <c r="P891" t="s">
        <v>21</v>
      </c>
    </row>
    <row r="892" spans="3:20" x14ac:dyDescent="0.45">
      <c r="C89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45988</v>
      </c>
      <c r="D892" t="s">
        <v>1446</v>
      </c>
      <c r="E892" t="s">
        <v>1859</v>
      </c>
      <c r="F892" t="s">
        <v>48</v>
      </c>
      <c r="G892" t="s">
        <v>1648</v>
      </c>
      <c r="H892" s="1">
        <v>45989</v>
      </c>
      <c r="I892" t="s">
        <v>1649</v>
      </c>
      <c r="J892">
        <v>-68.52</v>
      </c>
      <c r="K892" t="s">
        <v>21</v>
      </c>
      <c r="L892" s="3">
        <f>Data[[#This Row],[Fees]]/Data[[#This Row],[Converted Amount]]</f>
        <v>0</v>
      </c>
      <c r="M892" s="11">
        <v>-68.52</v>
      </c>
      <c r="N892" s="11">
        <v>0</v>
      </c>
      <c r="O892" s="11">
        <v>-68.52</v>
      </c>
      <c r="P892" t="s">
        <v>21</v>
      </c>
    </row>
    <row r="893" spans="3:20" x14ac:dyDescent="0.45">
      <c r="C89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45988</v>
      </c>
      <c r="D893" t="s">
        <v>1446</v>
      </c>
      <c r="E893" t="s">
        <v>1859</v>
      </c>
      <c r="F893" t="s">
        <v>48</v>
      </c>
      <c r="G893" t="s">
        <v>1650</v>
      </c>
      <c r="H893" s="1">
        <v>45989</v>
      </c>
      <c r="I893" t="s">
        <v>1651</v>
      </c>
      <c r="J893">
        <v>-1.88</v>
      </c>
      <c r="K893" t="s">
        <v>21</v>
      </c>
      <c r="L893" s="3">
        <f>Data[[#This Row],[Fees]]/Data[[#This Row],[Converted Amount]]</f>
        <v>0</v>
      </c>
      <c r="M893" s="11">
        <v>-1.88</v>
      </c>
      <c r="N893" s="11">
        <v>0</v>
      </c>
      <c r="O893" s="11">
        <v>-1.88</v>
      </c>
      <c r="P893" t="s">
        <v>21</v>
      </c>
    </row>
    <row r="894" spans="3:20" x14ac:dyDescent="0.45">
      <c r="C89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94" t="s">
        <v>1446</v>
      </c>
      <c r="E894" t="s">
        <v>1858</v>
      </c>
      <c r="F894" t="s">
        <v>19</v>
      </c>
      <c r="G894" t="s">
        <v>1570</v>
      </c>
      <c r="H894" s="1">
        <v>45990</v>
      </c>
      <c r="I894" t="s">
        <v>1571</v>
      </c>
      <c r="J894">
        <v>440</v>
      </c>
      <c r="K894" t="s">
        <v>21</v>
      </c>
      <c r="L894" s="3">
        <f>Data[[#This Row],[Fees]]/Data[[#This Row],[Converted Amount]]</f>
        <v>4.4681818181818184E-2</v>
      </c>
      <c r="M894" s="11">
        <v>440</v>
      </c>
      <c r="N894" s="11">
        <v>19.66</v>
      </c>
      <c r="O894" s="11">
        <v>420.34</v>
      </c>
      <c r="P894" t="s">
        <v>21</v>
      </c>
      <c r="Q894" t="s">
        <v>2833</v>
      </c>
      <c r="R894" t="s">
        <v>2834</v>
      </c>
      <c r="S894" t="s">
        <v>2835</v>
      </c>
      <c r="T894" t="s">
        <v>2846</v>
      </c>
    </row>
    <row r="895" spans="3:20" x14ac:dyDescent="0.45">
      <c r="C89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45990</v>
      </c>
      <c r="D895" t="s">
        <v>1446</v>
      </c>
      <c r="E895" t="s">
        <v>1859</v>
      </c>
      <c r="F895" t="s">
        <v>48</v>
      </c>
      <c r="G895" t="s">
        <v>1652</v>
      </c>
      <c r="H895" s="1">
        <v>45990</v>
      </c>
      <c r="I895" t="s">
        <v>1653</v>
      </c>
      <c r="J895">
        <v>-1.76</v>
      </c>
      <c r="K895" t="s">
        <v>21</v>
      </c>
      <c r="L895" s="3">
        <f>Data[[#This Row],[Fees]]/Data[[#This Row],[Converted Amount]]</f>
        <v>0</v>
      </c>
      <c r="M895" s="11">
        <v>-1.76</v>
      </c>
      <c r="N895" s="11">
        <v>0</v>
      </c>
      <c r="O895" s="17">
        <v>-1.76</v>
      </c>
      <c r="P895" t="s">
        <v>21</v>
      </c>
    </row>
    <row r="896" spans="3:20" x14ac:dyDescent="0.45">
      <c r="C89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96" t="s">
        <v>1446</v>
      </c>
      <c r="E896" t="s">
        <v>1858</v>
      </c>
      <c r="F896" t="s">
        <v>19</v>
      </c>
      <c r="G896" t="s">
        <v>1572</v>
      </c>
      <c r="H896" s="1">
        <v>45991</v>
      </c>
      <c r="I896" t="s">
        <v>1573</v>
      </c>
      <c r="J896">
        <v>2700</v>
      </c>
      <c r="K896" t="s">
        <v>21</v>
      </c>
      <c r="L896" s="3">
        <f>Data[[#This Row],[Fees]]/Data[[#This Row],[Converted Amount]]</f>
        <v>4.4111111111111108E-2</v>
      </c>
      <c r="M896" s="11">
        <v>2700</v>
      </c>
      <c r="N896" s="11">
        <v>119.1</v>
      </c>
      <c r="O896" s="11">
        <v>2580.9</v>
      </c>
      <c r="P896" t="s">
        <v>21</v>
      </c>
      <c r="Q896" t="s">
        <v>2702</v>
      </c>
      <c r="R896" t="s">
        <v>2703</v>
      </c>
      <c r="S896" t="s">
        <v>2704</v>
      </c>
      <c r="T896" t="s">
        <v>2705</v>
      </c>
    </row>
    <row r="897" spans="3:20" x14ac:dyDescent="0.45">
      <c r="C89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97" t="s">
        <v>1446</v>
      </c>
      <c r="E897" t="s">
        <v>1858</v>
      </c>
      <c r="F897" t="s">
        <v>19</v>
      </c>
      <c r="G897" t="s">
        <v>1574</v>
      </c>
      <c r="H897" s="1">
        <v>45992</v>
      </c>
      <c r="J897">
        <v>2295</v>
      </c>
      <c r="K897" t="s">
        <v>21</v>
      </c>
      <c r="L897" s="3">
        <f>Data[[#This Row],[Fees]]/Data[[#This Row],[Converted Amount]]</f>
        <v>2.9132897603485839E-2</v>
      </c>
      <c r="M897" s="11">
        <v>2295</v>
      </c>
      <c r="N897" s="11">
        <v>66.86</v>
      </c>
      <c r="O897" s="11">
        <v>2228.14</v>
      </c>
      <c r="P897" t="s">
        <v>21</v>
      </c>
      <c r="Q897" t="s">
        <v>2847</v>
      </c>
    </row>
    <row r="898" spans="3:20" x14ac:dyDescent="0.45">
      <c r="C89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898" t="s">
        <v>1446</v>
      </c>
      <c r="E898" t="s">
        <v>1858</v>
      </c>
      <c r="F898" t="s">
        <v>19</v>
      </c>
      <c r="G898" t="s">
        <v>1575</v>
      </c>
      <c r="H898" s="1">
        <v>45992</v>
      </c>
      <c r="I898" t="s">
        <v>1576</v>
      </c>
      <c r="J898">
        <v>15300</v>
      </c>
      <c r="K898" t="s">
        <v>21</v>
      </c>
      <c r="L898" s="3">
        <f>Data[[#This Row],[Fees]]/Data[[#This Row],[Converted Amount]]</f>
        <v>2.9019607843137254E-2</v>
      </c>
      <c r="M898" s="11">
        <v>15300</v>
      </c>
      <c r="N898" s="11">
        <v>444</v>
      </c>
      <c r="O898" s="11">
        <v>14856</v>
      </c>
      <c r="P898" t="s">
        <v>21</v>
      </c>
      <c r="Q898" t="s">
        <v>2848</v>
      </c>
      <c r="R898" t="s">
        <v>2849</v>
      </c>
      <c r="S898" t="s">
        <v>2850</v>
      </c>
      <c r="T898" t="s">
        <v>2851</v>
      </c>
    </row>
    <row r="899" spans="3:20" x14ac:dyDescent="0.45">
      <c r="C89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45991</v>
      </c>
      <c r="D899" t="s">
        <v>1446</v>
      </c>
      <c r="E899" t="s">
        <v>1859</v>
      </c>
      <c r="F899" t="s">
        <v>48</v>
      </c>
      <c r="G899" t="s">
        <v>1654</v>
      </c>
      <c r="H899" s="1">
        <v>45992</v>
      </c>
      <c r="I899" t="s">
        <v>1655</v>
      </c>
      <c r="J899">
        <v>-10.8</v>
      </c>
      <c r="K899" t="s">
        <v>21</v>
      </c>
      <c r="L899" s="3">
        <f>Data[[#This Row],[Fees]]/Data[[#This Row],[Converted Amount]]</f>
        <v>0</v>
      </c>
      <c r="M899" s="11">
        <v>-10.8</v>
      </c>
      <c r="N899" s="11">
        <v>0</v>
      </c>
      <c r="O899" s="17">
        <v>-10.8</v>
      </c>
      <c r="P899" t="s">
        <v>21</v>
      </c>
    </row>
    <row r="900" spans="3:20" x14ac:dyDescent="0.45">
      <c r="C90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00" t="s">
        <v>1446</v>
      </c>
      <c r="E900" t="s">
        <v>1859</v>
      </c>
      <c r="F900" t="s">
        <v>48</v>
      </c>
      <c r="G900" t="s">
        <v>1656</v>
      </c>
      <c r="H900" s="1">
        <v>45992</v>
      </c>
      <c r="I900" t="s">
        <v>1657</v>
      </c>
      <c r="J900">
        <v>-1.5</v>
      </c>
      <c r="K900" t="s">
        <v>21</v>
      </c>
      <c r="L900" s="3">
        <f>Data[[#This Row],[Fees]]/Data[[#This Row],[Converted Amount]]</f>
        <v>0</v>
      </c>
      <c r="M900" s="11">
        <v>-1.5</v>
      </c>
      <c r="N900" s="11">
        <v>0</v>
      </c>
      <c r="O900" s="17">
        <v>-1.5</v>
      </c>
      <c r="P900" t="s">
        <v>21</v>
      </c>
    </row>
    <row r="901" spans="3:20" x14ac:dyDescent="0.45">
      <c r="C90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45992</v>
      </c>
      <c r="D901" t="s">
        <v>1446</v>
      </c>
      <c r="E901" t="s">
        <v>1859</v>
      </c>
      <c r="F901" t="s">
        <v>48</v>
      </c>
      <c r="G901" t="s">
        <v>1658</v>
      </c>
      <c r="H901" s="1">
        <v>45992</v>
      </c>
      <c r="I901" t="s">
        <v>1659</v>
      </c>
      <c r="J901">
        <v>-61.2</v>
      </c>
      <c r="K901" t="s">
        <v>21</v>
      </c>
      <c r="L901" s="3">
        <f>Data[[#This Row],[Fees]]/Data[[#This Row],[Converted Amount]]</f>
        <v>0</v>
      </c>
      <c r="M901" s="11">
        <v>-61.2</v>
      </c>
      <c r="N901" s="11">
        <v>0</v>
      </c>
      <c r="O901" s="11">
        <v>-61.2</v>
      </c>
      <c r="P901" t="s">
        <v>21</v>
      </c>
    </row>
    <row r="902" spans="3:20" x14ac:dyDescent="0.45">
      <c r="C90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02" t="s">
        <v>1446</v>
      </c>
      <c r="E902" t="s">
        <v>1858</v>
      </c>
      <c r="F902" t="s">
        <v>19</v>
      </c>
      <c r="G902" t="s">
        <v>1577</v>
      </c>
      <c r="H902" s="1">
        <v>45993</v>
      </c>
      <c r="I902" t="s">
        <v>1578</v>
      </c>
      <c r="J902">
        <v>155</v>
      </c>
      <c r="K902" t="s">
        <v>21</v>
      </c>
      <c r="L902" s="3">
        <f>Data[[#This Row],[Fees]]/Data[[#This Row],[Converted Amount]]</f>
        <v>3.0967741935483871E-2</v>
      </c>
      <c r="M902" s="11">
        <v>155</v>
      </c>
      <c r="N902" s="11">
        <v>4.8</v>
      </c>
      <c r="O902" s="11">
        <v>150.19999999999999</v>
      </c>
      <c r="P902" t="s">
        <v>21</v>
      </c>
      <c r="Q902" t="s">
        <v>2852</v>
      </c>
      <c r="R902" t="s">
        <v>2853</v>
      </c>
      <c r="S902" t="s">
        <v>2854</v>
      </c>
      <c r="T902" t="s">
        <v>2855</v>
      </c>
    </row>
    <row r="903" spans="3:20" x14ac:dyDescent="0.45">
      <c r="C90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03" t="s">
        <v>1446</v>
      </c>
      <c r="E903" t="s">
        <v>1858</v>
      </c>
      <c r="F903" t="s">
        <v>19</v>
      </c>
      <c r="G903" t="s">
        <v>1579</v>
      </c>
      <c r="H903" s="1">
        <v>45993</v>
      </c>
      <c r="I903" t="s">
        <v>1580</v>
      </c>
      <c r="J903">
        <v>250</v>
      </c>
      <c r="K903" t="s">
        <v>21</v>
      </c>
      <c r="L903" s="3">
        <f>Data[[#This Row],[Fees]]/Data[[#This Row],[Converted Amount]]</f>
        <v>3.0199999999999998E-2</v>
      </c>
      <c r="M903" s="11">
        <v>250</v>
      </c>
      <c r="N903" s="11">
        <v>7.55</v>
      </c>
      <c r="O903" s="11">
        <v>242.45</v>
      </c>
      <c r="P903" t="s">
        <v>21</v>
      </c>
      <c r="Q903" t="s">
        <v>2608</v>
      </c>
      <c r="R903" t="s">
        <v>2609</v>
      </c>
      <c r="S903" t="s">
        <v>2610</v>
      </c>
      <c r="T903" t="s">
        <v>2611</v>
      </c>
    </row>
    <row r="904" spans="3:20" x14ac:dyDescent="0.45">
      <c r="C90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04" t="s">
        <v>1446</v>
      </c>
      <c r="E904" t="s">
        <v>1858</v>
      </c>
      <c r="F904" t="s">
        <v>19</v>
      </c>
      <c r="G904" t="s">
        <v>1581</v>
      </c>
      <c r="H904" s="1">
        <v>45993</v>
      </c>
      <c r="I904" t="s">
        <v>1582</v>
      </c>
      <c r="J904">
        <v>31500</v>
      </c>
      <c r="K904" t="s">
        <v>21</v>
      </c>
      <c r="L904" s="3">
        <f>Data[[#This Row],[Fees]]/Data[[#This Row],[Converted Amount]]</f>
        <v>3.4009523809523809E-2</v>
      </c>
      <c r="M904" s="11">
        <v>31500</v>
      </c>
      <c r="N904" s="11">
        <v>1071.3</v>
      </c>
      <c r="O904" s="11">
        <v>30428.7</v>
      </c>
      <c r="P904" t="s">
        <v>21</v>
      </c>
      <c r="Q904" t="s">
        <v>2818</v>
      </c>
      <c r="R904" t="s">
        <v>2819</v>
      </c>
      <c r="S904" t="s">
        <v>2820</v>
      </c>
      <c r="T904" t="s">
        <v>2821</v>
      </c>
    </row>
    <row r="905" spans="3:20" x14ac:dyDescent="0.45">
      <c r="C90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45993</v>
      </c>
      <c r="D905" t="s">
        <v>1446</v>
      </c>
      <c r="E905" t="s">
        <v>1858</v>
      </c>
      <c r="F905" t="s">
        <v>48</v>
      </c>
      <c r="G905" t="s">
        <v>1597</v>
      </c>
      <c r="H905" s="1">
        <v>45993</v>
      </c>
      <c r="I905" t="s">
        <v>1598</v>
      </c>
      <c r="J905">
        <v>-0.62</v>
      </c>
      <c r="K905" t="s">
        <v>21</v>
      </c>
      <c r="L905" s="3">
        <f>Data[[#This Row],[Fees]]/Data[[#This Row],[Converted Amount]]</f>
        <v>0</v>
      </c>
      <c r="M905" s="11">
        <v>-0.62</v>
      </c>
      <c r="N905" s="11">
        <v>0</v>
      </c>
      <c r="O905" s="11">
        <v>-0.62</v>
      </c>
      <c r="P905" t="s">
        <v>21</v>
      </c>
    </row>
    <row r="906" spans="3:20" x14ac:dyDescent="0.45">
      <c r="C90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06" t="s">
        <v>1446</v>
      </c>
      <c r="E906" t="s">
        <v>1858</v>
      </c>
      <c r="F906" t="s">
        <v>19</v>
      </c>
      <c r="G906" t="s">
        <v>1583</v>
      </c>
      <c r="H906" s="1">
        <v>45994</v>
      </c>
      <c r="I906" t="s">
        <v>1584</v>
      </c>
      <c r="J906">
        <v>150</v>
      </c>
      <c r="K906" t="s">
        <v>21</v>
      </c>
      <c r="L906" s="3">
        <f>Data[[#This Row],[Fees]]/Data[[#This Row],[Converted Amount]]</f>
        <v>3.1000000000000003E-2</v>
      </c>
      <c r="M906" s="11">
        <v>150</v>
      </c>
      <c r="N906" s="11">
        <v>4.6500000000000004</v>
      </c>
      <c r="O906" s="11">
        <v>145.35</v>
      </c>
      <c r="P906" t="s">
        <v>21</v>
      </c>
      <c r="Q906" t="s">
        <v>2674</v>
      </c>
      <c r="R906" t="s">
        <v>2675</v>
      </c>
      <c r="S906" t="s">
        <v>2676</v>
      </c>
      <c r="T906" t="s">
        <v>2677</v>
      </c>
    </row>
    <row r="907" spans="3:20" x14ac:dyDescent="0.45">
      <c r="C90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07" t="s">
        <v>1446</v>
      </c>
      <c r="E907" t="s">
        <v>1858</v>
      </c>
      <c r="F907" t="s">
        <v>19</v>
      </c>
      <c r="G907" t="s">
        <v>1585</v>
      </c>
      <c r="H907" s="1">
        <v>45994</v>
      </c>
      <c r="I907" t="s">
        <v>1586</v>
      </c>
      <c r="J907">
        <v>1005</v>
      </c>
      <c r="K907" t="s">
        <v>21</v>
      </c>
      <c r="L907" s="3">
        <f>Data[[#This Row],[Fees]]/Data[[#This Row],[Converted Amount]]</f>
        <v>4.429850746268657E-2</v>
      </c>
      <c r="M907" s="11">
        <v>1005</v>
      </c>
      <c r="N907" s="11">
        <v>44.52</v>
      </c>
      <c r="O907" s="11">
        <v>960.48</v>
      </c>
      <c r="P907" t="s">
        <v>21</v>
      </c>
      <c r="Q907" t="s">
        <v>2833</v>
      </c>
      <c r="R907" t="s">
        <v>2834</v>
      </c>
      <c r="S907" t="s">
        <v>2835</v>
      </c>
      <c r="T907" t="s">
        <v>2846</v>
      </c>
    </row>
    <row r="908" spans="3:20" x14ac:dyDescent="0.45">
      <c r="C90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08" t="s">
        <v>1446</v>
      </c>
      <c r="E908" t="s">
        <v>1858</v>
      </c>
      <c r="F908" t="s">
        <v>19</v>
      </c>
      <c r="G908" t="s">
        <v>1595</v>
      </c>
      <c r="H908" s="1">
        <v>45994</v>
      </c>
      <c r="I908" t="s">
        <v>1596</v>
      </c>
      <c r="J908">
        <v>26970</v>
      </c>
      <c r="K908" t="s">
        <v>21</v>
      </c>
      <c r="L908" s="3">
        <f>Data[[#This Row],[Fees]]/Data[[#This Row],[Converted Amount]]</f>
        <v>2.9662588060808305E-4</v>
      </c>
      <c r="M908" s="11">
        <v>26970</v>
      </c>
      <c r="N908" s="11">
        <v>8</v>
      </c>
      <c r="O908" s="11">
        <v>26962</v>
      </c>
      <c r="P908" t="s">
        <v>21</v>
      </c>
      <c r="Q908" t="s">
        <v>2479</v>
      </c>
      <c r="R908" t="s">
        <v>2480</v>
      </c>
      <c r="S908" t="s">
        <v>2481</v>
      </c>
      <c r="T908" t="s">
        <v>2665</v>
      </c>
    </row>
    <row r="909" spans="3:20" x14ac:dyDescent="0.45">
      <c r="C90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45993</v>
      </c>
      <c r="D909" t="s">
        <v>1446</v>
      </c>
      <c r="E909" t="s">
        <v>1858</v>
      </c>
      <c r="F909" t="s">
        <v>48</v>
      </c>
      <c r="G909" t="s">
        <v>1599</v>
      </c>
      <c r="H909" s="1">
        <v>45994</v>
      </c>
      <c r="I909" t="s">
        <v>1600</v>
      </c>
      <c r="J909">
        <v>-127</v>
      </c>
      <c r="K909" t="s">
        <v>21</v>
      </c>
      <c r="L909" s="3">
        <f>Data[[#This Row],[Fees]]/Data[[#This Row],[Converted Amount]]</f>
        <v>0</v>
      </c>
      <c r="M909" s="11">
        <v>-127</v>
      </c>
      <c r="N909" s="11">
        <v>0</v>
      </c>
      <c r="O909" s="11">
        <v>-127</v>
      </c>
      <c r="P909" t="s">
        <v>21</v>
      </c>
    </row>
    <row r="910" spans="3:20" x14ac:dyDescent="0.45">
      <c r="C91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45994</v>
      </c>
      <c r="D910" t="s">
        <v>1446</v>
      </c>
      <c r="E910" t="s">
        <v>1858</v>
      </c>
      <c r="F910" t="s">
        <v>48</v>
      </c>
      <c r="G910" t="s">
        <v>1601</v>
      </c>
      <c r="H910" s="1">
        <v>45994</v>
      </c>
      <c r="I910" t="s">
        <v>1602</v>
      </c>
      <c r="J910">
        <v>-0.6</v>
      </c>
      <c r="K910" t="s">
        <v>21</v>
      </c>
      <c r="L910" s="3">
        <f>Data[[#This Row],[Fees]]/Data[[#This Row],[Converted Amount]]</f>
        <v>0</v>
      </c>
      <c r="M910" s="11">
        <v>-0.6</v>
      </c>
      <c r="N910" s="11">
        <v>0</v>
      </c>
      <c r="O910" s="11">
        <v>-0.6</v>
      </c>
      <c r="P910" t="s">
        <v>21</v>
      </c>
    </row>
    <row r="911" spans="3:20" x14ac:dyDescent="0.45">
      <c r="C91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45994</v>
      </c>
      <c r="D911" t="s">
        <v>1446</v>
      </c>
      <c r="E911" t="s">
        <v>1858</v>
      </c>
      <c r="F911" t="s">
        <v>48</v>
      </c>
      <c r="G911" t="s">
        <v>1603</v>
      </c>
      <c r="H911" s="1">
        <v>45994</v>
      </c>
      <c r="I911" t="s">
        <v>1604</v>
      </c>
      <c r="J911">
        <v>-4.0199999999999996</v>
      </c>
      <c r="K911" t="s">
        <v>21</v>
      </c>
      <c r="L911" s="3">
        <f>Data[[#This Row],[Fees]]/Data[[#This Row],[Converted Amount]]</f>
        <v>0</v>
      </c>
      <c r="M911" s="11">
        <v>-4.0199999999999996</v>
      </c>
      <c r="N911" s="11">
        <v>0</v>
      </c>
      <c r="O911" s="11">
        <v>-4.0199999999999996</v>
      </c>
      <c r="P911" t="s">
        <v>21</v>
      </c>
    </row>
    <row r="912" spans="3:20" x14ac:dyDescent="0.45">
      <c r="C91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12" t="s">
        <v>1446</v>
      </c>
      <c r="E912" t="s">
        <v>1858</v>
      </c>
      <c r="F912" t="s">
        <v>19</v>
      </c>
      <c r="G912" t="s">
        <v>1587</v>
      </c>
      <c r="H912" s="1">
        <v>45995</v>
      </c>
      <c r="I912" t="s">
        <v>1588</v>
      </c>
      <c r="J912">
        <v>15078</v>
      </c>
      <c r="K912" t="s">
        <v>21</v>
      </c>
      <c r="L912" s="3">
        <f>Data[[#This Row],[Fees]]/Data[[#This Row],[Converted Amount]]</f>
        <v>2.9019763894415705E-2</v>
      </c>
      <c r="M912" s="11">
        <v>15078</v>
      </c>
      <c r="N912" s="11">
        <v>437.56</v>
      </c>
      <c r="O912" s="11">
        <v>14640.44</v>
      </c>
      <c r="P912" t="s">
        <v>21</v>
      </c>
      <c r="Q912" t="s">
        <v>2856</v>
      </c>
      <c r="R912" t="s">
        <v>1996</v>
      </c>
      <c r="S912" t="s">
        <v>1997</v>
      </c>
      <c r="T912" t="s">
        <v>1998</v>
      </c>
    </row>
    <row r="913" spans="3:21" x14ac:dyDescent="0.45">
      <c r="C91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45994</v>
      </c>
      <c r="D913" t="s">
        <v>1446</v>
      </c>
      <c r="E913" t="s">
        <v>1858</v>
      </c>
      <c r="F913" t="s">
        <v>48</v>
      </c>
      <c r="G913" t="s">
        <v>1605</v>
      </c>
      <c r="H913" s="1">
        <v>45995</v>
      </c>
      <c r="I913" t="s">
        <v>1604</v>
      </c>
      <c r="J913">
        <v>-107.88</v>
      </c>
      <c r="K913" t="s">
        <v>21</v>
      </c>
      <c r="L913" s="3">
        <f>Data[[#This Row],[Fees]]/Data[[#This Row],[Converted Amount]]</f>
        <v>0</v>
      </c>
      <c r="M913" s="11">
        <v>-107.88</v>
      </c>
      <c r="N913" s="11">
        <v>0</v>
      </c>
      <c r="O913" s="11">
        <v>-107.88</v>
      </c>
      <c r="P913" t="s">
        <v>21</v>
      </c>
    </row>
    <row r="914" spans="3:21" x14ac:dyDescent="0.45">
      <c r="C91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45995</v>
      </c>
      <c r="D914" t="s">
        <v>1446</v>
      </c>
      <c r="E914" t="s">
        <v>1858</v>
      </c>
      <c r="F914" t="s">
        <v>48</v>
      </c>
      <c r="G914" t="s">
        <v>1606</v>
      </c>
      <c r="H914" s="1">
        <v>45995</v>
      </c>
      <c r="I914" t="s">
        <v>1607</v>
      </c>
      <c r="J914">
        <v>-60.31</v>
      </c>
      <c r="K914" t="s">
        <v>21</v>
      </c>
      <c r="L914" s="3">
        <f>Data[[#This Row],[Fees]]/Data[[#This Row],[Converted Amount]]</f>
        <v>0</v>
      </c>
      <c r="M914" s="11">
        <v>-60.31</v>
      </c>
      <c r="N914" s="11">
        <v>0</v>
      </c>
      <c r="O914" s="11">
        <v>-60.31</v>
      </c>
      <c r="P914" t="s">
        <v>21</v>
      </c>
    </row>
    <row r="915" spans="3:21" x14ac:dyDescent="0.45">
      <c r="C91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15" t="s">
        <v>1446</v>
      </c>
      <c r="E915" t="s">
        <v>1857</v>
      </c>
      <c r="F915" t="s">
        <v>19</v>
      </c>
      <c r="G915" t="s">
        <v>1549</v>
      </c>
      <c r="H915" s="1">
        <v>45996</v>
      </c>
      <c r="I915" t="s">
        <v>1550</v>
      </c>
      <c r="J915">
        <v>47200</v>
      </c>
      <c r="K915" t="s">
        <v>21</v>
      </c>
      <c r="L915" s="3">
        <f>Data[[#This Row],[Fees]]/Data[[#This Row],[Converted Amount]]</f>
        <v>1.0593220338983051E-4</v>
      </c>
      <c r="M915" s="11">
        <v>47200</v>
      </c>
      <c r="N915" s="11">
        <v>5</v>
      </c>
      <c r="O915" s="11">
        <v>47195</v>
      </c>
      <c r="P915" t="s">
        <v>21</v>
      </c>
      <c r="Q915" t="s">
        <v>2857</v>
      </c>
      <c r="R915" t="s">
        <v>2858</v>
      </c>
      <c r="S915" t="s">
        <v>2859</v>
      </c>
      <c r="T915" t="s">
        <v>2860</v>
      </c>
    </row>
    <row r="916" spans="3:21" x14ac:dyDescent="0.45">
      <c r="C91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16" t="s">
        <v>1446</v>
      </c>
      <c r="E916" t="s">
        <v>1858</v>
      </c>
      <c r="F916" t="s">
        <v>19</v>
      </c>
      <c r="G916" t="s">
        <v>1589</v>
      </c>
      <c r="H916" s="1">
        <v>45996</v>
      </c>
      <c r="I916" t="s">
        <v>1590</v>
      </c>
      <c r="J916">
        <v>1500</v>
      </c>
      <c r="K916" t="s">
        <v>21</v>
      </c>
      <c r="L916" s="3">
        <f>Data[[#This Row],[Fees]]/Data[[#This Row],[Converted Amount]]</f>
        <v>2.9199999999999997E-2</v>
      </c>
      <c r="M916" s="11">
        <v>1500</v>
      </c>
      <c r="N916" s="11">
        <v>43.8</v>
      </c>
      <c r="O916" s="11">
        <v>1456.2</v>
      </c>
      <c r="P916" t="s">
        <v>21</v>
      </c>
      <c r="Q916" t="s">
        <v>2856</v>
      </c>
      <c r="R916" t="s">
        <v>1996</v>
      </c>
      <c r="S916" t="s">
        <v>1997</v>
      </c>
      <c r="T916" t="s">
        <v>1998</v>
      </c>
    </row>
    <row r="917" spans="3:21" x14ac:dyDescent="0.45">
      <c r="C91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17" t="s">
        <v>1446</v>
      </c>
      <c r="E917" t="s">
        <v>1858</v>
      </c>
      <c r="F917" t="s">
        <v>19</v>
      </c>
      <c r="G917" t="s">
        <v>1591</v>
      </c>
      <c r="H917" s="1">
        <v>45996</v>
      </c>
      <c r="I917" t="s">
        <v>1592</v>
      </c>
      <c r="J917">
        <v>650</v>
      </c>
      <c r="K917" t="s">
        <v>21</v>
      </c>
      <c r="L917" s="3">
        <f>Data[[#This Row],[Fees]]/Data[[#This Row],[Converted Amount]]</f>
        <v>2.9461538461538459E-2</v>
      </c>
      <c r="M917" s="11">
        <v>650</v>
      </c>
      <c r="N917" s="11">
        <v>19.149999999999999</v>
      </c>
      <c r="O917" s="11">
        <v>630.85</v>
      </c>
      <c r="P917" t="s">
        <v>21</v>
      </c>
      <c r="Q917" t="s">
        <v>2861</v>
      </c>
      <c r="R917" t="s">
        <v>2862</v>
      </c>
      <c r="S917" t="s">
        <v>2863</v>
      </c>
      <c r="T917" t="s">
        <v>2864</v>
      </c>
    </row>
    <row r="918" spans="3:21" x14ac:dyDescent="0.45">
      <c r="C91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18" t="s">
        <v>1446</v>
      </c>
      <c r="E918" t="s">
        <v>1858</v>
      </c>
      <c r="F918" t="s">
        <v>19</v>
      </c>
      <c r="G918" t="s">
        <v>1593</v>
      </c>
      <c r="H918" s="1">
        <v>45996</v>
      </c>
      <c r="I918" t="s">
        <v>1594</v>
      </c>
      <c r="J918">
        <v>31050</v>
      </c>
      <c r="K918" t="s">
        <v>21</v>
      </c>
      <c r="L918" s="3">
        <f>Data[[#This Row],[Fees]]/Data[[#This Row],[Converted Amount]]</f>
        <v>2.9009661835748792E-2</v>
      </c>
      <c r="M918" s="11">
        <v>31050</v>
      </c>
      <c r="N918" s="11">
        <v>900.75</v>
      </c>
      <c r="O918" s="11">
        <v>30149.25</v>
      </c>
      <c r="P918" t="s">
        <v>21</v>
      </c>
      <c r="Q918" t="s">
        <v>2865</v>
      </c>
      <c r="R918" t="s">
        <v>2054</v>
      </c>
      <c r="S918" t="s">
        <v>2055</v>
      </c>
      <c r="T918" t="s">
        <v>1948</v>
      </c>
    </row>
    <row r="919" spans="3:21" x14ac:dyDescent="0.45">
      <c r="C91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45996</v>
      </c>
      <c r="D919" t="s">
        <v>1446</v>
      </c>
      <c r="E919" t="s">
        <v>1858</v>
      </c>
      <c r="F919" t="s">
        <v>48</v>
      </c>
      <c r="G919" t="s">
        <v>1608</v>
      </c>
      <c r="H919" s="1">
        <v>45996</v>
      </c>
      <c r="I919" t="s">
        <v>1609</v>
      </c>
      <c r="J919">
        <v>-6</v>
      </c>
      <c r="K919" t="s">
        <v>21</v>
      </c>
      <c r="L919" s="3">
        <f>Data[[#This Row],[Fees]]/Data[[#This Row],[Converted Amount]]</f>
        <v>0</v>
      </c>
      <c r="M919" s="11">
        <v>-6</v>
      </c>
      <c r="N919" s="11">
        <v>0</v>
      </c>
      <c r="O919" s="11">
        <v>-6</v>
      </c>
      <c r="P919" t="s">
        <v>21</v>
      </c>
    </row>
    <row r="920" spans="3:21" x14ac:dyDescent="0.45">
      <c r="C92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45996</v>
      </c>
      <c r="D920" t="s">
        <v>1446</v>
      </c>
      <c r="E920" t="s">
        <v>1858</v>
      </c>
      <c r="F920" t="s">
        <v>48</v>
      </c>
      <c r="G920" t="s">
        <v>1610</v>
      </c>
      <c r="H920" s="1">
        <v>45996</v>
      </c>
      <c r="I920" t="s">
        <v>1557</v>
      </c>
      <c r="J920">
        <v>-2.6</v>
      </c>
      <c r="K920" t="s">
        <v>21</v>
      </c>
      <c r="L920" s="3">
        <f>Data[[#This Row],[Fees]]/Data[[#This Row],[Converted Amount]]</f>
        <v>0</v>
      </c>
      <c r="M920" s="11">
        <v>-2.6</v>
      </c>
      <c r="N920" s="11">
        <v>0</v>
      </c>
      <c r="O920" s="11">
        <v>-2.6</v>
      </c>
      <c r="P920" t="s">
        <v>21</v>
      </c>
    </row>
    <row r="921" spans="3:21" x14ac:dyDescent="0.45">
      <c r="C92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45996</v>
      </c>
      <c r="D921" t="s">
        <v>1446</v>
      </c>
      <c r="E921" t="s">
        <v>1858</v>
      </c>
      <c r="F921" t="s">
        <v>48</v>
      </c>
      <c r="G921" t="s">
        <v>1611</v>
      </c>
      <c r="H921" s="1">
        <v>45996</v>
      </c>
      <c r="I921" t="s">
        <v>1557</v>
      </c>
      <c r="J921">
        <v>-124.2</v>
      </c>
      <c r="K921" t="s">
        <v>21</v>
      </c>
      <c r="L921" s="3">
        <f>Data[[#This Row],[Fees]]/Data[[#This Row],[Converted Amount]]</f>
        <v>0</v>
      </c>
      <c r="M921" s="11">
        <v>-124.2</v>
      </c>
      <c r="N921" s="11">
        <v>0</v>
      </c>
      <c r="O921" s="11">
        <v>-124.2</v>
      </c>
      <c r="P921" t="s">
        <v>21</v>
      </c>
    </row>
    <row r="922" spans="3:21" x14ac:dyDescent="0.45">
      <c r="C92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22" t="s">
        <v>1446</v>
      </c>
      <c r="E922" t="s">
        <v>1857</v>
      </c>
      <c r="F922" t="s">
        <v>19</v>
      </c>
      <c r="G922" t="s">
        <v>1526</v>
      </c>
      <c r="H922" s="1">
        <v>45998</v>
      </c>
      <c r="I922" t="s">
        <v>1527</v>
      </c>
      <c r="J922">
        <v>900</v>
      </c>
      <c r="K922" t="s">
        <v>21</v>
      </c>
      <c r="L922" s="3">
        <f>Data[[#This Row],[Fees]]/Data[[#This Row],[Converted Amount]]</f>
        <v>2.9333333333333333E-2</v>
      </c>
      <c r="M922" s="11">
        <v>900</v>
      </c>
      <c r="N922" s="11">
        <v>26.4</v>
      </c>
      <c r="O922" s="17">
        <v>873.6</v>
      </c>
      <c r="P922" t="s">
        <v>21</v>
      </c>
      <c r="Q922" t="s">
        <v>2781</v>
      </c>
      <c r="R922" t="s">
        <v>2782</v>
      </c>
      <c r="S922" t="s">
        <v>2783</v>
      </c>
      <c r="T922" t="s">
        <v>2784</v>
      </c>
      <c r="U922" t="s">
        <v>1528</v>
      </c>
    </row>
    <row r="923" spans="3:21" x14ac:dyDescent="0.45">
      <c r="C92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45998</v>
      </c>
      <c r="D923" t="s">
        <v>1446</v>
      </c>
      <c r="E923" t="s">
        <v>1858</v>
      </c>
      <c r="F923" t="s">
        <v>48</v>
      </c>
      <c r="G923" t="s">
        <v>1612</v>
      </c>
      <c r="H923" s="1">
        <v>45999</v>
      </c>
      <c r="I923" t="s">
        <v>1613</v>
      </c>
      <c r="J923">
        <v>-3.6</v>
      </c>
      <c r="K923" t="s">
        <v>21</v>
      </c>
      <c r="L923" s="3">
        <f>Data[[#This Row],[Fees]]/Data[[#This Row],[Converted Amount]]</f>
        <v>0</v>
      </c>
      <c r="M923" s="11">
        <v>-3.6</v>
      </c>
      <c r="N923" s="11">
        <v>0</v>
      </c>
      <c r="O923" s="11">
        <v>-3.6</v>
      </c>
      <c r="P923" t="s">
        <v>21</v>
      </c>
    </row>
    <row r="924" spans="3:21" x14ac:dyDescent="0.45">
      <c r="C92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24" t="s">
        <v>1446</v>
      </c>
      <c r="E924" t="s">
        <v>1857</v>
      </c>
      <c r="F924" t="s">
        <v>19</v>
      </c>
      <c r="G924" t="s">
        <v>1529</v>
      </c>
      <c r="H924" s="1">
        <v>46001</v>
      </c>
      <c r="I924" t="s">
        <v>1530</v>
      </c>
      <c r="J924">
        <v>10000</v>
      </c>
      <c r="K924" t="s">
        <v>21</v>
      </c>
      <c r="L924" s="3">
        <f>Data[[#This Row],[Fees]]/Data[[#This Row],[Converted Amount]]</f>
        <v>3.4029999999999998E-2</v>
      </c>
      <c r="M924" s="11">
        <v>10000</v>
      </c>
      <c r="N924" s="11">
        <v>340.3</v>
      </c>
      <c r="O924" s="17">
        <v>9659.7000000000007</v>
      </c>
      <c r="P924" t="s">
        <v>21</v>
      </c>
      <c r="Q924" t="s">
        <v>2170</v>
      </c>
      <c r="R924" t="s">
        <v>2171</v>
      </c>
      <c r="S924" t="s">
        <v>2172</v>
      </c>
      <c r="T924" t="s">
        <v>2866</v>
      </c>
    </row>
    <row r="925" spans="3:21" x14ac:dyDescent="0.45">
      <c r="C92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25" t="s">
        <v>1446</v>
      </c>
      <c r="E925" t="s">
        <v>1857</v>
      </c>
      <c r="F925" t="s">
        <v>19</v>
      </c>
      <c r="G925" t="s">
        <v>1531</v>
      </c>
      <c r="H925" s="1">
        <v>46001</v>
      </c>
      <c r="I925" t="s">
        <v>1532</v>
      </c>
      <c r="J925">
        <v>75</v>
      </c>
      <c r="K925" t="s">
        <v>21</v>
      </c>
      <c r="L925" s="3">
        <f>Data[[#This Row],[Fees]]/Data[[#This Row],[Converted Amount]]</f>
        <v>3.3066666666666668E-2</v>
      </c>
      <c r="M925" s="11">
        <v>75</v>
      </c>
      <c r="N925" s="11">
        <v>2.48</v>
      </c>
      <c r="O925" s="11">
        <v>72.52</v>
      </c>
      <c r="P925" t="s">
        <v>21</v>
      </c>
      <c r="Q925" t="s">
        <v>2674</v>
      </c>
      <c r="R925" t="s">
        <v>2675</v>
      </c>
      <c r="S925" t="s">
        <v>2676</v>
      </c>
      <c r="T925" t="s">
        <v>2677</v>
      </c>
    </row>
    <row r="926" spans="3:21" x14ac:dyDescent="0.45">
      <c r="C92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26" t="s">
        <v>1446</v>
      </c>
      <c r="E926" t="s">
        <v>1857</v>
      </c>
      <c r="F926" t="s">
        <v>19</v>
      </c>
      <c r="G926" t="s">
        <v>1533</v>
      </c>
      <c r="H926" s="1">
        <v>46001</v>
      </c>
      <c r="I926" t="s">
        <v>1534</v>
      </c>
      <c r="J926">
        <v>325</v>
      </c>
      <c r="K926" t="s">
        <v>21</v>
      </c>
      <c r="L926" s="3">
        <f>Data[[#This Row],[Fees]]/Data[[#This Row],[Converted Amount]]</f>
        <v>2.9938461538461539E-2</v>
      </c>
      <c r="M926" s="11">
        <v>325</v>
      </c>
      <c r="N926" s="11">
        <v>9.73</v>
      </c>
      <c r="O926" s="11">
        <v>315.27</v>
      </c>
      <c r="P926" t="s">
        <v>21</v>
      </c>
      <c r="Q926" t="s">
        <v>2508</v>
      </c>
      <c r="R926" t="s">
        <v>2509</v>
      </c>
      <c r="S926" t="s">
        <v>2627</v>
      </c>
      <c r="T926" t="s">
        <v>2628</v>
      </c>
    </row>
    <row r="927" spans="3:21" x14ac:dyDescent="0.45">
      <c r="C92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27" t="s">
        <v>1446</v>
      </c>
      <c r="E927" t="s">
        <v>1857</v>
      </c>
      <c r="F927" t="s">
        <v>19</v>
      </c>
      <c r="G927" t="s">
        <v>1535</v>
      </c>
      <c r="H927" s="1">
        <v>46001</v>
      </c>
      <c r="I927" t="s">
        <v>1536</v>
      </c>
      <c r="J927">
        <v>9520</v>
      </c>
      <c r="K927" t="s">
        <v>21</v>
      </c>
      <c r="L927" s="3">
        <f>Data[[#This Row],[Fees]]/Data[[#This Row],[Converted Amount]]</f>
        <v>2.9031512605042015E-2</v>
      </c>
      <c r="M927" s="11">
        <v>9520</v>
      </c>
      <c r="N927" s="11">
        <v>276.38</v>
      </c>
      <c r="O927" s="11">
        <v>9243.6200000000008</v>
      </c>
      <c r="P927" t="s">
        <v>21</v>
      </c>
      <c r="Q927" t="s">
        <v>2570</v>
      </c>
      <c r="R927" t="s">
        <v>2571</v>
      </c>
      <c r="S927" t="s">
        <v>2572</v>
      </c>
      <c r="T927" t="s">
        <v>2573</v>
      </c>
    </row>
    <row r="928" spans="3:21" x14ac:dyDescent="0.45">
      <c r="C92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46001</v>
      </c>
      <c r="D928" t="s">
        <v>1446</v>
      </c>
      <c r="E928" t="s">
        <v>1857</v>
      </c>
      <c r="F928" t="s">
        <v>48</v>
      </c>
      <c r="G928" t="s">
        <v>1551</v>
      </c>
      <c r="H928" s="1">
        <v>46001</v>
      </c>
      <c r="I928" t="s">
        <v>1552</v>
      </c>
      <c r="J928">
        <v>-40.299999999999997</v>
      </c>
      <c r="K928" t="s">
        <v>21</v>
      </c>
      <c r="L928" s="3">
        <f>Data[[#This Row],[Fees]]/Data[[#This Row],[Converted Amount]]</f>
        <v>0</v>
      </c>
      <c r="M928" s="11">
        <v>-40.299999999999997</v>
      </c>
      <c r="N928" s="11">
        <v>0</v>
      </c>
      <c r="O928" s="11">
        <v>-40.299999999999997</v>
      </c>
      <c r="P928" t="s">
        <v>21</v>
      </c>
    </row>
    <row r="929" spans="3:25" x14ac:dyDescent="0.45">
      <c r="C92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46001</v>
      </c>
      <c r="D929" t="s">
        <v>1446</v>
      </c>
      <c r="E929" t="s">
        <v>1857</v>
      </c>
      <c r="F929" t="s">
        <v>48</v>
      </c>
      <c r="G929" t="s">
        <v>1553</v>
      </c>
      <c r="H929" s="1">
        <v>46001</v>
      </c>
      <c r="I929" t="s">
        <v>1554</v>
      </c>
      <c r="J929">
        <v>-1.3</v>
      </c>
      <c r="K929" t="s">
        <v>21</v>
      </c>
      <c r="L929" s="3">
        <f>Data[[#This Row],[Fees]]/Data[[#This Row],[Converted Amount]]</f>
        <v>0</v>
      </c>
      <c r="M929" s="11">
        <v>-1.3</v>
      </c>
      <c r="N929" s="11">
        <v>0</v>
      </c>
      <c r="O929" s="11">
        <v>-1.3</v>
      </c>
      <c r="P929" t="s">
        <v>21</v>
      </c>
    </row>
    <row r="930" spans="3:25" x14ac:dyDescent="0.45">
      <c r="C93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46001</v>
      </c>
      <c r="D930" t="s">
        <v>1446</v>
      </c>
      <c r="E930" t="s">
        <v>1857</v>
      </c>
      <c r="F930" t="s">
        <v>48</v>
      </c>
      <c r="G930" t="s">
        <v>1555</v>
      </c>
      <c r="H930" s="1">
        <v>46001</v>
      </c>
      <c r="I930" t="s">
        <v>1554</v>
      </c>
      <c r="J930">
        <v>-38.08</v>
      </c>
      <c r="K930" t="s">
        <v>21</v>
      </c>
      <c r="L930" s="3">
        <f>Data[[#This Row],[Fees]]/Data[[#This Row],[Converted Amount]]</f>
        <v>0</v>
      </c>
      <c r="M930" s="11">
        <v>-38.08</v>
      </c>
      <c r="N930" s="11">
        <v>0</v>
      </c>
      <c r="O930" s="11">
        <v>-38.08</v>
      </c>
      <c r="P930" t="s">
        <v>21</v>
      </c>
    </row>
    <row r="931" spans="3:25" x14ac:dyDescent="0.45">
      <c r="C93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31" t="s">
        <v>1446</v>
      </c>
      <c r="E931" t="s">
        <v>1857</v>
      </c>
      <c r="F931" t="s">
        <v>19</v>
      </c>
      <c r="G931" t="s">
        <v>1537</v>
      </c>
      <c r="H931" s="1">
        <v>46002</v>
      </c>
      <c r="I931" t="s">
        <v>1538</v>
      </c>
      <c r="J931">
        <v>240</v>
      </c>
      <c r="K931" t="s">
        <v>21</v>
      </c>
      <c r="L931" s="3">
        <f>Data[[#This Row],[Fees]]/Data[[#This Row],[Converted Amount]]</f>
        <v>3.5250000000000004E-2</v>
      </c>
      <c r="M931" s="11">
        <v>240</v>
      </c>
      <c r="N931" s="11">
        <v>8.4600000000000009</v>
      </c>
      <c r="O931" s="11">
        <v>231.54</v>
      </c>
      <c r="P931" t="s">
        <v>21</v>
      </c>
      <c r="Q931" t="s">
        <v>2404</v>
      </c>
      <c r="R931" t="s">
        <v>2405</v>
      </c>
      <c r="S931" t="s">
        <v>2406</v>
      </c>
      <c r="T931" t="s">
        <v>2407</v>
      </c>
      <c r="Y931" t="s">
        <v>76</v>
      </c>
    </row>
    <row r="932" spans="3:25" x14ac:dyDescent="0.45">
      <c r="C93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45996</v>
      </c>
      <c r="D932" t="s">
        <v>1446</v>
      </c>
      <c r="E932" t="s">
        <v>1857</v>
      </c>
      <c r="F932" t="s">
        <v>48</v>
      </c>
      <c r="G932" t="s">
        <v>1556</v>
      </c>
      <c r="H932" s="1">
        <v>46002</v>
      </c>
      <c r="I932" t="s">
        <v>1557</v>
      </c>
      <c r="J932">
        <v>-188.8</v>
      </c>
      <c r="K932" t="s">
        <v>21</v>
      </c>
      <c r="L932" s="3">
        <f>Data[[#This Row],[Fees]]/Data[[#This Row],[Converted Amount]]</f>
        <v>0</v>
      </c>
      <c r="M932" s="11">
        <v>-188.8</v>
      </c>
      <c r="N932" s="11">
        <v>0</v>
      </c>
      <c r="O932" s="11">
        <v>-188.8</v>
      </c>
      <c r="P932" t="s">
        <v>21</v>
      </c>
    </row>
    <row r="933" spans="3:25" x14ac:dyDescent="0.45">
      <c r="C93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46002</v>
      </c>
      <c r="D933" t="s">
        <v>1446</v>
      </c>
      <c r="E933" t="s">
        <v>1857</v>
      </c>
      <c r="F933" t="s">
        <v>48</v>
      </c>
      <c r="G933" t="s">
        <v>1558</v>
      </c>
      <c r="H933" s="1">
        <v>46002</v>
      </c>
      <c r="I933" t="s">
        <v>1559</v>
      </c>
      <c r="J933">
        <v>-0.96</v>
      </c>
      <c r="K933" t="s">
        <v>21</v>
      </c>
      <c r="L933" s="3">
        <f>Data[[#This Row],[Fees]]/Data[[#This Row],[Converted Amount]]</f>
        <v>0</v>
      </c>
      <c r="M933" s="11">
        <v>-0.96</v>
      </c>
      <c r="N933" s="11">
        <v>0</v>
      </c>
      <c r="O933" s="17">
        <v>-0.96</v>
      </c>
      <c r="P933" t="s">
        <v>21</v>
      </c>
    </row>
    <row r="934" spans="3:25" x14ac:dyDescent="0.45">
      <c r="C93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34" t="s">
        <v>1446</v>
      </c>
      <c r="E934" t="s">
        <v>1857</v>
      </c>
      <c r="F934" t="s">
        <v>19</v>
      </c>
      <c r="G934" t="s">
        <v>1539</v>
      </c>
      <c r="H934" s="1">
        <v>46003</v>
      </c>
      <c r="I934" t="s">
        <v>1540</v>
      </c>
      <c r="J934">
        <v>320</v>
      </c>
      <c r="K934" t="s">
        <v>21</v>
      </c>
      <c r="L934" s="3">
        <f>Data[[#This Row],[Fees]]/Data[[#This Row],[Converted Amount]]</f>
        <v>2.9937499999999999E-2</v>
      </c>
      <c r="M934" s="11">
        <v>320</v>
      </c>
      <c r="N934" s="11">
        <v>9.58</v>
      </c>
      <c r="O934" s="11">
        <v>310.42</v>
      </c>
      <c r="P934" t="s">
        <v>21</v>
      </c>
      <c r="Q934" t="s">
        <v>2781</v>
      </c>
      <c r="R934" t="s">
        <v>2782</v>
      </c>
      <c r="S934" t="s">
        <v>2783</v>
      </c>
      <c r="T934" t="s">
        <v>2784</v>
      </c>
      <c r="U934" t="s">
        <v>1528</v>
      </c>
    </row>
    <row r="935" spans="3:25" x14ac:dyDescent="0.45">
      <c r="C93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35" t="s">
        <v>1446</v>
      </c>
      <c r="E935" t="s">
        <v>1857</v>
      </c>
      <c r="F935" t="s">
        <v>19</v>
      </c>
      <c r="G935" t="s">
        <v>1541</v>
      </c>
      <c r="H935" s="1">
        <v>46003</v>
      </c>
      <c r="I935" t="s">
        <v>1542</v>
      </c>
      <c r="J935">
        <v>20000</v>
      </c>
      <c r="K935" t="s">
        <v>21</v>
      </c>
      <c r="L935" s="3">
        <f>Data[[#This Row],[Fees]]/Data[[#This Row],[Converted Amount]]</f>
        <v>2.9014999999999999E-2</v>
      </c>
      <c r="M935" s="11">
        <v>20000</v>
      </c>
      <c r="N935" s="11">
        <v>580.29999999999995</v>
      </c>
      <c r="O935" s="11">
        <v>19419.7</v>
      </c>
      <c r="P935" t="s">
        <v>21</v>
      </c>
      <c r="Q935" t="s">
        <v>2867</v>
      </c>
      <c r="R935" t="s">
        <v>2868</v>
      </c>
      <c r="S935" t="s">
        <v>2869</v>
      </c>
      <c r="T935" t="s">
        <v>2870</v>
      </c>
      <c r="Y935" t="s">
        <v>81</v>
      </c>
    </row>
    <row r="936" spans="3:25" x14ac:dyDescent="0.45">
      <c r="C93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36" t="s">
        <v>1446</v>
      </c>
      <c r="E936" t="s">
        <v>1857</v>
      </c>
      <c r="F936" t="s">
        <v>19</v>
      </c>
      <c r="G936" t="s">
        <v>1543</v>
      </c>
      <c r="H936" s="1">
        <v>46003</v>
      </c>
      <c r="I936" t="s">
        <v>1544</v>
      </c>
      <c r="J936">
        <v>11545</v>
      </c>
      <c r="K936" t="s">
        <v>21</v>
      </c>
      <c r="L936" s="3">
        <f>Data[[#This Row],[Fees]]/Data[[#This Row],[Converted Amount]]</f>
        <v>2.9026418362927676E-2</v>
      </c>
      <c r="M936" s="11">
        <v>11545</v>
      </c>
      <c r="N936" s="11">
        <v>335.11</v>
      </c>
      <c r="O936" s="17">
        <v>11209.89</v>
      </c>
      <c r="P936" t="s">
        <v>21</v>
      </c>
      <c r="Q936" t="s">
        <v>2867</v>
      </c>
      <c r="R936" t="s">
        <v>2868</v>
      </c>
      <c r="S936" t="s">
        <v>2869</v>
      </c>
      <c r="T936" t="s">
        <v>2870</v>
      </c>
    </row>
    <row r="937" spans="3:25" x14ac:dyDescent="0.45">
      <c r="C93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37" t="s">
        <v>1446</v>
      </c>
      <c r="E937" t="s">
        <v>1857</v>
      </c>
      <c r="F937" t="s">
        <v>19</v>
      </c>
      <c r="G937" t="s">
        <v>1545</v>
      </c>
      <c r="H937" s="1">
        <v>46003</v>
      </c>
      <c r="I937" t="s">
        <v>1546</v>
      </c>
      <c r="J937">
        <v>15300</v>
      </c>
      <c r="K937" t="s">
        <v>21</v>
      </c>
      <c r="L937" s="3">
        <f>Data[[#This Row],[Fees]]/Data[[#This Row],[Converted Amount]]</f>
        <v>2.9019607843137254E-2</v>
      </c>
      <c r="M937" s="11">
        <v>15300</v>
      </c>
      <c r="N937" s="11">
        <v>444</v>
      </c>
      <c r="O937" s="11">
        <v>14856</v>
      </c>
      <c r="P937" t="s">
        <v>21</v>
      </c>
      <c r="Q937" t="s">
        <v>2848</v>
      </c>
      <c r="R937" t="s">
        <v>2849</v>
      </c>
      <c r="S937" t="s">
        <v>2850</v>
      </c>
      <c r="T937" t="s">
        <v>2851</v>
      </c>
    </row>
    <row r="938" spans="3:25" x14ac:dyDescent="0.45">
      <c r="C93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38" t="s">
        <v>1446</v>
      </c>
      <c r="E938" t="s">
        <v>1857</v>
      </c>
      <c r="F938" t="s">
        <v>19</v>
      </c>
      <c r="G938" t="s">
        <v>1547</v>
      </c>
      <c r="H938" s="1">
        <v>46003</v>
      </c>
      <c r="I938" t="s">
        <v>1548</v>
      </c>
      <c r="J938">
        <v>34800</v>
      </c>
      <c r="K938" t="s">
        <v>21</v>
      </c>
      <c r="L938" s="3">
        <f>Data[[#This Row],[Fees]]/Data[[#This Row],[Converted Amount]]</f>
        <v>3.400862068965517E-2</v>
      </c>
      <c r="M938" s="11">
        <v>34800</v>
      </c>
      <c r="N938" s="11">
        <v>1183.5</v>
      </c>
      <c r="O938" s="11">
        <v>33616.5</v>
      </c>
      <c r="P938" t="s">
        <v>21</v>
      </c>
      <c r="Q938" t="s">
        <v>2871</v>
      </c>
      <c r="R938" t="s">
        <v>2872</v>
      </c>
      <c r="S938" t="s">
        <v>2873</v>
      </c>
      <c r="T938" t="s">
        <v>2874</v>
      </c>
      <c r="Y938" t="s">
        <v>88</v>
      </c>
    </row>
    <row r="939" spans="3:25" x14ac:dyDescent="0.45">
      <c r="C93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46003</v>
      </c>
      <c r="D939" t="s">
        <v>1446</v>
      </c>
      <c r="E939" t="s">
        <v>1857</v>
      </c>
      <c r="F939" t="s">
        <v>48</v>
      </c>
      <c r="G939" t="s">
        <v>1560</v>
      </c>
      <c r="H939" s="1">
        <v>46003</v>
      </c>
      <c r="I939" t="s">
        <v>1561</v>
      </c>
      <c r="J939">
        <v>-127.46</v>
      </c>
      <c r="K939" t="s">
        <v>21</v>
      </c>
      <c r="L939" s="3">
        <f>Data[[#This Row],[Fees]]/Data[[#This Row],[Converted Amount]]</f>
        <v>0</v>
      </c>
      <c r="M939" s="11">
        <v>-127.46</v>
      </c>
      <c r="N939" s="11">
        <v>0</v>
      </c>
      <c r="O939" s="17">
        <v>-127.46</v>
      </c>
      <c r="P939" t="s">
        <v>21</v>
      </c>
    </row>
    <row r="940" spans="3:25" x14ac:dyDescent="0.45">
      <c r="C94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46003</v>
      </c>
      <c r="D940" t="s">
        <v>1446</v>
      </c>
      <c r="E940" t="s">
        <v>1857</v>
      </c>
      <c r="F940" t="s">
        <v>48</v>
      </c>
      <c r="G940" t="s">
        <v>1562</v>
      </c>
      <c r="H940" s="1">
        <v>46003</v>
      </c>
      <c r="I940" t="s">
        <v>1563</v>
      </c>
      <c r="J940">
        <v>-61.2</v>
      </c>
      <c r="K940" t="s">
        <v>21</v>
      </c>
      <c r="L940" s="3">
        <f>Data[[#This Row],[Fees]]/Data[[#This Row],[Converted Amount]]</f>
        <v>0</v>
      </c>
      <c r="M940" s="11">
        <v>-61.2</v>
      </c>
      <c r="N940" s="11">
        <v>0</v>
      </c>
      <c r="O940" s="17">
        <v>-61.2</v>
      </c>
      <c r="P940" t="s">
        <v>21</v>
      </c>
    </row>
    <row r="941" spans="3:25" x14ac:dyDescent="0.45">
      <c r="C94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46003</v>
      </c>
      <c r="D941" t="s">
        <v>1446</v>
      </c>
      <c r="E941" t="s">
        <v>1857</v>
      </c>
      <c r="F941" t="s">
        <v>48</v>
      </c>
      <c r="G941" t="s">
        <v>1564</v>
      </c>
      <c r="H941" s="1">
        <v>46004</v>
      </c>
      <c r="I941" t="s">
        <v>1563</v>
      </c>
      <c r="J941">
        <v>-139.19999999999999</v>
      </c>
      <c r="K941" t="s">
        <v>21</v>
      </c>
      <c r="L941" s="3">
        <f>Data[[#This Row],[Fees]]/Data[[#This Row],[Converted Amount]]</f>
        <v>0</v>
      </c>
      <c r="M941" s="11">
        <v>-139.19999999999999</v>
      </c>
      <c r="N941" s="11">
        <v>0</v>
      </c>
      <c r="O941" s="17">
        <v>-139.19999999999999</v>
      </c>
      <c r="P941" t="s">
        <v>21</v>
      </c>
    </row>
    <row r="942" spans="3:25" x14ac:dyDescent="0.45">
      <c r="C94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42" t="s">
        <v>1446</v>
      </c>
      <c r="E942" t="s">
        <v>1856</v>
      </c>
      <c r="F942" t="s">
        <v>19</v>
      </c>
      <c r="G942" t="s">
        <v>1488</v>
      </c>
      <c r="H942" s="1">
        <v>46005</v>
      </c>
      <c r="I942" t="s">
        <v>1489</v>
      </c>
      <c r="J942">
        <v>42800</v>
      </c>
      <c r="K942" t="s">
        <v>21</v>
      </c>
      <c r="L942" s="3">
        <f>Data[[#This Row],[Fees]]/Data[[#This Row],[Converted Amount]]</f>
        <v>2.9007009345794393E-2</v>
      </c>
      <c r="M942" s="11">
        <v>42800</v>
      </c>
      <c r="N942" s="11">
        <v>1241.5</v>
      </c>
      <c r="O942" s="11">
        <v>41558.5</v>
      </c>
      <c r="P942" t="s">
        <v>21</v>
      </c>
      <c r="Q942" t="s">
        <v>2875</v>
      </c>
      <c r="R942" t="s">
        <v>2876</v>
      </c>
      <c r="S942" t="s">
        <v>2877</v>
      </c>
      <c r="T942" t="s">
        <v>2878</v>
      </c>
    </row>
    <row r="943" spans="3:25" x14ac:dyDescent="0.45">
      <c r="C94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43" t="s">
        <v>1446</v>
      </c>
      <c r="E943" t="s">
        <v>1856</v>
      </c>
      <c r="F943" t="s">
        <v>19</v>
      </c>
      <c r="G943" t="s">
        <v>1490</v>
      </c>
      <c r="H943" s="1">
        <v>46006</v>
      </c>
      <c r="I943" t="s">
        <v>1491</v>
      </c>
      <c r="J943">
        <v>9000</v>
      </c>
      <c r="K943" t="s">
        <v>21</v>
      </c>
      <c r="L943" s="3">
        <f>Data[[#This Row],[Fees]]/Data[[#This Row],[Converted Amount]]</f>
        <v>3.4033333333333332E-2</v>
      </c>
      <c r="M943" s="11">
        <v>9000</v>
      </c>
      <c r="N943" s="11">
        <v>306.3</v>
      </c>
      <c r="O943" s="11">
        <v>8693.7000000000007</v>
      </c>
      <c r="P943" t="s">
        <v>21</v>
      </c>
      <c r="Q943" t="s">
        <v>2170</v>
      </c>
      <c r="R943" t="s">
        <v>2171</v>
      </c>
      <c r="S943" t="s">
        <v>2172</v>
      </c>
      <c r="T943" t="s">
        <v>2866</v>
      </c>
    </row>
    <row r="944" spans="3:25" x14ac:dyDescent="0.45">
      <c r="C94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44" t="s">
        <v>1446</v>
      </c>
      <c r="E944" t="s">
        <v>1856</v>
      </c>
      <c r="F944" t="s">
        <v>19</v>
      </c>
      <c r="G944" t="s">
        <v>1492</v>
      </c>
      <c r="H944" s="1">
        <v>46006</v>
      </c>
      <c r="I944" t="s">
        <v>1493</v>
      </c>
      <c r="J944">
        <v>150</v>
      </c>
      <c r="K944" t="s">
        <v>21</v>
      </c>
      <c r="L944" s="3">
        <f>Data[[#This Row],[Fees]]/Data[[#This Row],[Converted Amount]]</f>
        <v>3.1000000000000003E-2</v>
      </c>
      <c r="M944" s="11">
        <v>150</v>
      </c>
      <c r="N944" s="11">
        <v>4.6500000000000004</v>
      </c>
      <c r="O944" s="11">
        <v>145.35</v>
      </c>
      <c r="P944" t="s">
        <v>21</v>
      </c>
      <c r="Q944" t="s">
        <v>2719</v>
      </c>
      <c r="R944" t="s">
        <v>2720</v>
      </c>
      <c r="S944" t="s">
        <v>2721</v>
      </c>
      <c r="T944" t="s">
        <v>2722</v>
      </c>
    </row>
    <row r="945" spans="3:22" x14ac:dyDescent="0.45">
      <c r="C945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45" t="s">
        <v>1446</v>
      </c>
      <c r="E945" t="s">
        <v>1856</v>
      </c>
      <c r="F945" t="s">
        <v>19</v>
      </c>
      <c r="G945" t="s">
        <v>1494</v>
      </c>
      <c r="H945" s="1">
        <v>46006</v>
      </c>
      <c r="I945" t="s">
        <v>1495</v>
      </c>
      <c r="J945">
        <v>58200</v>
      </c>
      <c r="K945" t="s">
        <v>21</v>
      </c>
      <c r="L945" s="3">
        <f>Data[[#This Row],[Fees]]/Data[[#This Row],[Converted Amount]]</f>
        <v>2.9005154639175256E-2</v>
      </c>
      <c r="M945" s="11">
        <v>58200</v>
      </c>
      <c r="N945" s="11">
        <v>1688.1</v>
      </c>
      <c r="O945" s="11">
        <v>56511.9</v>
      </c>
      <c r="P945" t="s">
        <v>21</v>
      </c>
      <c r="Q945" t="s">
        <v>2512</v>
      </c>
      <c r="R945" t="s">
        <v>2513</v>
      </c>
      <c r="S945" t="s">
        <v>2523</v>
      </c>
      <c r="T945" t="s">
        <v>2879</v>
      </c>
    </row>
    <row r="946" spans="3:22" x14ac:dyDescent="0.45">
      <c r="C946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46" t="s">
        <v>1446</v>
      </c>
      <c r="E946" t="s">
        <v>1856</v>
      </c>
      <c r="F946" t="s">
        <v>19</v>
      </c>
      <c r="G946" t="s">
        <v>1506</v>
      </c>
      <c r="H946" s="1">
        <v>46006</v>
      </c>
      <c r="I946" t="s">
        <v>1507</v>
      </c>
      <c r="J946">
        <v>300</v>
      </c>
      <c r="K946" t="s">
        <v>21</v>
      </c>
      <c r="L946" s="3">
        <f>Data[[#This Row],[Fees]]/Data[[#This Row],[Converted Amount]]</f>
        <v>2.6666666666666668E-2</v>
      </c>
      <c r="M946" s="11">
        <v>300</v>
      </c>
      <c r="N946" s="11">
        <v>8</v>
      </c>
      <c r="O946" s="11">
        <v>292</v>
      </c>
      <c r="P946" t="s">
        <v>21</v>
      </c>
      <c r="Q946" t="s">
        <v>2267</v>
      </c>
      <c r="R946" t="s">
        <v>2268</v>
      </c>
      <c r="S946" t="s">
        <v>2575</v>
      </c>
      <c r="T946" t="s">
        <v>2576</v>
      </c>
    </row>
    <row r="947" spans="3:22" x14ac:dyDescent="0.45">
      <c r="C94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46005</v>
      </c>
      <c r="D947" t="s">
        <v>1446</v>
      </c>
      <c r="E947" t="s">
        <v>1857</v>
      </c>
      <c r="F947" t="s">
        <v>48</v>
      </c>
      <c r="G947" t="s">
        <v>1565</v>
      </c>
      <c r="H947" s="1">
        <v>46006</v>
      </c>
      <c r="I947" t="s">
        <v>1566</v>
      </c>
      <c r="J947">
        <v>-171.2</v>
      </c>
      <c r="K947" t="s">
        <v>21</v>
      </c>
      <c r="L947" s="3">
        <f>Data[[#This Row],[Fees]]/Data[[#This Row],[Converted Amount]]</f>
        <v>0</v>
      </c>
      <c r="M947" s="11">
        <v>-171.2</v>
      </c>
      <c r="N947" s="11">
        <v>0</v>
      </c>
      <c r="O947" s="11">
        <v>-171.2</v>
      </c>
      <c r="P947" t="s">
        <v>21</v>
      </c>
    </row>
    <row r="948" spans="3:22" x14ac:dyDescent="0.45">
      <c r="C948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46006</v>
      </c>
      <c r="D948" t="s">
        <v>1446</v>
      </c>
      <c r="E948" t="s">
        <v>1857</v>
      </c>
      <c r="F948" t="s">
        <v>48</v>
      </c>
      <c r="G948" t="s">
        <v>1567</v>
      </c>
      <c r="H948" s="1">
        <v>46006</v>
      </c>
      <c r="I948" t="s">
        <v>1568</v>
      </c>
      <c r="J948">
        <v>-36</v>
      </c>
      <c r="K948" t="s">
        <v>21</v>
      </c>
      <c r="L948" s="3">
        <f>Data[[#This Row],[Fees]]/Data[[#This Row],[Converted Amount]]</f>
        <v>0</v>
      </c>
      <c r="M948" s="11">
        <v>-36</v>
      </c>
      <c r="N948" s="11">
        <v>0</v>
      </c>
      <c r="O948" s="11">
        <v>-36</v>
      </c>
      <c r="P948" t="s">
        <v>21</v>
      </c>
    </row>
    <row r="949" spans="3:22" x14ac:dyDescent="0.45">
      <c r="C94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46006</v>
      </c>
      <c r="D949" t="s">
        <v>1446</v>
      </c>
      <c r="E949" t="s">
        <v>1857</v>
      </c>
      <c r="F949" t="s">
        <v>48</v>
      </c>
      <c r="G949" t="s">
        <v>1569</v>
      </c>
      <c r="H949" s="1">
        <v>46006</v>
      </c>
      <c r="I949" t="s">
        <v>1511</v>
      </c>
      <c r="J949">
        <v>-0.6</v>
      </c>
      <c r="K949" t="s">
        <v>21</v>
      </c>
      <c r="L949" s="3">
        <f>Data[[#This Row],[Fees]]/Data[[#This Row],[Converted Amount]]</f>
        <v>0</v>
      </c>
      <c r="M949" s="11">
        <v>-0.6</v>
      </c>
      <c r="N949" s="11">
        <v>0</v>
      </c>
      <c r="O949" s="11">
        <v>-0.6</v>
      </c>
      <c r="P949" t="s">
        <v>21</v>
      </c>
    </row>
    <row r="950" spans="3:22" x14ac:dyDescent="0.45">
      <c r="C95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46006</v>
      </c>
      <c r="D950" t="s">
        <v>1446</v>
      </c>
      <c r="E950" t="s">
        <v>1856</v>
      </c>
      <c r="F950" t="s">
        <v>48</v>
      </c>
      <c r="G950" t="s">
        <v>1510</v>
      </c>
      <c r="H950" s="1">
        <v>46007</v>
      </c>
      <c r="I950" t="s">
        <v>1511</v>
      </c>
      <c r="J950">
        <v>-234</v>
      </c>
      <c r="K950" t="s">
        <v>21</v>
      </c>
      <c r="L950" s="3">
        <f>Data[[#This Row],[Fees]]/Data[[#This Row],[Converted Amount]]</f>
        <v>0</v>
      </c>
      <c r="M950" s="11">
        <v>-234</v>
      </c>
      <c r="N950" s="11">
        <v>0</v>
      </c>
      <c r="O950" s="11">
        <v>-234</v>
      </c>
      <c r="P950" t="s">
        <v>21</v>
      </c>
    </row>
    <row r="951" spans="3:22" x14ac:dyDescent="0.45">
      <c r="C95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51" t="s">
        <v>1446</v>
      </c>
      <c r="E951" t="s">
        <v>1856</v>
      </c>
      <c r="F951" t="s">
        <v>19</v>
      </c>
      <c r="G951" t="s">
        <v>1496</v>
      </c>
      <c r="H951" s="1">
        <v>46009</v>
      </c>
      <c r="I951" t="s">
        <v>1497</v>
      </c>
      <c r="J951">
        <v>230</v>
      </c>
      <c r="K951" t="s">
        <v>21</v>
      </c>
      <c r="L951" s="3">
        <f>Data[[#This Row],[Fees]]/Data[[#This Row],[Converted Amount]]</f>
        <v>3.0304347826086955E-2</v>
      </c>
      <c r="M951" s="11">
        <v>230</v>
      </c>
      <c r="N951" s="11">
        <v>6.97</v>
      </c>
      <c r="O951" s="11">
        <v>223.03</v>
      </c>
      <c r="P951" t="s">
        <v>21</v>
      </c>
      <c r="Q951" t="s">
        <v>2491</v>
      </c>
      <c r="R951" t="s">
        <v>2492</v>
      </c>
      <c r="S951" t="s">
        <v>2493</v>
      </c>
      <c r="T951" t="s">
        <v>2880</v>
      </c>
    </row>
    <row r="952" spans="3:22" x14ac:dyDescent="0.45">
      <c r="C95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52" t="s">
        <v>1446</v>
      </c>
      <c r="E952" t="s">
        <v>1856</v>
      </c>
      <c r="F952" t="s">
        <v>19</v>
      </c>
      <c r="G952" t="s">
        <v>1498</v>
      </c>
      <c r="H952" s="1">
        <v>46009</v>
      </c>
      <c r="I952" t="s">
        <v>1499</v>
      </c>
      <c r="J952">
        <v>31450</v>
      </c>
      <c r="K952" t="s">
        <v>21</v>
      </c>
      <c r="L952" s="3">
        <f>Data[[#This Row],[Fees]]/Data[[#This Row],[Converted Amount]]</f>
        <v>2.9009538950715421E-2</v>
      </c>
      <c r="M952" s="11">
        <v>31450</v>
      </c>
      <c r="N952" s="11">
        <v>912.35</v>
      </c>
      <c r="O952" s="11">
        <v>30537.65</v>
      </c>
      <c r="P952" t="s">
        <v>21</v>
      </c>
      <c r="Q952" t="s">
        <v>2881</v>
      </c>
      <c r="R952" t="s">
        <v>2882</v>
      </c>
      <c r="S952" t="s">
        <v>2883</v>
      </c>
      <c r="T952" t="s">
        <v>2884</v>
      </c>
    </row>
    <row r="953" spans="3:22" x14ac:dyDescent="0.45">
      <c r="C95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53" t="s">
        <v>1446</v>
      </c>
      <c r="E953" t="s">
        <v>1856</v>
      </c>
      <c r="F953" t="s">
        <v>19</v>
      </c>
      <c r="G953" t="s">
        <v>1508</v>
      </c>
      <c r="H953" s="1">
        <v>46009</v>
      </c>
      <c r="I953" t="s">
        <v>1509</v>
      </c>
      <c r="J953">
        <v>25000</v>
      </c>
      <c r="K953" t="s">
        <v>21</v>
      </c>
      <c r="L953" s="3">
        <f>Data[[#This Row],[Fees]]/Data[[#This Row],[Converted Amount]]</f>
        <v>3.2000000000000003E-4</v>
      </c>
      <c r="M953" s="11">
        <v>25000</v>
      </c>
      <c r="N953" s="11">
        <v>8</v>
      </c>
      <c r="O953" s="11">
        <v>24992</v>
      </c>
      <c r="P953" t="s">
        <v>21</v>
      </c>
      <c r="Q953" t="s">
        <v>2231</v>
      </c>
      <c r="R953" t="s">
        <v>2232</v>
      </c>
      <c r="S953" t="s">
        <v>2233</v>
      </c>
      <c r="T953" t="s">
        <v>2234</v>
      </c>
    </row>
    <row r="954" spans="3:22" x14ac:dyDescent="0.45">
      <c r="C95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46009</v>
      </c>
      <c r="D954" t="s">
        <v>1446</v>
      </c>
      <c r="E954" t="s">
        <v>1856</v>
      </c>
      <c r="F954" t="s">
        <v>48</v>
      </c>
      <c r="G954" t="s">
        <v>1512</v>
      </c>
      <c r="H954" s="1">
        <v>46009</v>
      </c>
      <c r="I954" t="s">
        <v>1513</v>
      </c>
      <c r="J954">
        <v>-100</v>
      </c>
      <c r="K954" t="s">
        <v>21</v>
      </c>
      <c r="L954" s="3">
        <f>Data[[#This Row],[Fees]]/Data[[#This Row],[Converted Amount]]</f>
        <v>0</v>
      </c>
      <c r="M954" s="11">
        <v>-100</v>
      </c>
      <c r="N954" s="11">
        <v>0</v>
      </c>
      <c r="O954" s="11">
        <v>-100</v>
      </c>
      <c r="P954" t="s">
        <v>21</v>
      </c>
    </row>
    <row r="955" spans="3:22" x14ac:dyDescent="0.45">
      <c r="C95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46009</v>
      </c>
      <c r="D955" t="s">
        <v>1446</v>
      </c>
      <c r="E955" t="s">
        <v>1856</v>
      </c>
      <c r="F955" t="s">
        <v>48</v>
      </c>
      <c r="G955" t="s">
        <v>1514</v>
      </c>
      <c r="H955" s="1">
        <v>46009</v>
      </c>
      <c r="I955" t="s">
        <v>1515</v>
      </c>
      <c r="J955">
        <v>-0.92</v>
      </c>
      <c r="K955" t="s">
        <v>21</v>
      </c>
      <c r="L955" s="3">
        <f>Data[[#This Row],[Fees]]/Data[[#This Row],[Converted Amount]]</f>
        <v>0</v>
      </c>
      <c r="M955" s="11">
        <v>-0.92</v>
      </c>
      <c r="N955" s="11">
        <v>0</v>
      </c>
      <c r="O955" s="11">
        <v>-0.92</v>
      </c>
      <c r="P955" t="s">
        <v>21</v>
      </c>
    </row>
    <row r="956" spans="3:22" x14ac:dyDescent="0.45">
      <c r="C95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46009</v>
      </c>
      <c r="D956" t="s">
        <v>1446</v>
      </c>
      <c r="E956" t="s">
        <v>1856</v>
      </c>
      <c r="F956" t="s">
        <v>48</v>
      </c>
      <c r="G956" t="s">
        <v>1516</v>
      </c>
      <c r="H956" s="1">
        <v>46009</v>
      </c>
      <c r="I956" t="s">
        <v>1515</v>
      </c>
      <c r="J956">
        <v>-125.8</v>
      </c>
      <c r="K956" t="s">
        <v>21</v>
      </c>
      <c r="L956" s="3">
        <f>Data[[#This Row],[Fees]]/Data[[#This Row],[Converted Amount]]</f>
        <v>0</v>
      </c>
      <c r="M956" s="11">
        <v>-125.8</v>
      </c>
      <c r="N956" s="11">
        <v>0</v>
      </c>
      <c r="O956" s="11">
        <v>-125.8</v>
      </c>
      <c r="P956" t="s">
        <v>21</v>
      </c>
    </row>
    <row r="957" spans="3:22" x14ac:dyDescent="0.45">
      <c r="C95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57" t="s">
        <v>1446</v>
      </c>
      <c r="E957" t="s">
        <v>1856</v>
      </c>
      <c r="F957" t="s">
        <v>19</v>
      </c>
      <c r="G957" t="s">
        <v>1500</v>
      </c>
      <c r="H957" s="1">
        <v>46010</v>
      </c>
      <c r="I957" t="s">
        <v>1501</v>
      </c>
      <c r="J957">
        <v>3000</v>
      </c>
      <c r="K957" t="s">
        <v>21</v>
      </c>
      <c r="L957" s="3">
        <f>Data[[#This Row],[Fees]]/Data[[#This Row],[Converted Amount]]</f>
        <v>2.9099999999999997E-2</v>
      </c>
      <c r="M957" s="11">
        <v>3000</v>
      </c>
      <c r="N957" s="11">
        <v>87.3</v>
      </c>
      <c r="O957" s="11">
        <v>2912.7</v>
      </c>
      <c r="P957" t="s">
        <v>21</v>
      </c>
      <c r="Q957" t="s">
        <v>2126</v>
      </c>
      <c r="R957" t="s">
        <v>2127</v>
      </c>
      <c r="S957" t="s">
        <v>2128</v>
      </c>
      <c r="T957" t="s">
        <v>2885</v>
      </c>
    </row>
    <row r="958" spans="3:22" x14ac:dyDescent="0.45">
      <c r="C95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58" t="s">
        <v>1446</v>
      </c>
      <c r="E958" t="s">
        <v>1856</v>
      </c>
      <c r="F958" t="s">
        <v>19</v>
      </c>
      <c r="G958" t="s">
        <v>1502</v>
      </c>
      <c r="H958" s="1">
        <v>46010</v>
      </c>
      <c r="I958" t="s">
        <v>1503</v>
      </c>
      <c r="J958">
        <v>195</v>
      </c>
      <c r="K958" t="s">
        <v>21</v>
      </c>
      <c r="L958" s="3">
        <f>Data[[#This Row],[Fees]]/Data[[#This Row],[Converted Amount]]</f>
        <v>3.0564102564102563E-2</v>
      </c>
      <c r="M958" s="11">
        <v>195</v>
      </c>
      <c r="N958" s="11">
        <v>5.96</v>
      </c>
      <c r="O958" s="11">
        <v>189.04</v>
      </c>
      <c r="P958" t="s">
        <v>21</v>
      </c>
      <c r="Q958" t="s">
        <v>2504</v>
      </c>
      <c r="R958" t="s">
        <v>2505</v>
      </c>
      <c r="S958" t="s">
        <v>2658</v>
      </c>
      <c r="T958" t="s">
        <v>2659</v>
      </c>
      <c r="V958" t="s">
        <v>2458</v>
      </c>
    </row>
    <row r="959" spans="3:22" x14ac:dyDescent="0.45">
      <c r="C959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59" t="s">
        <v>1446</v>
      </c>
      <c r="E959" t="s">
        <v>1856</v>
      </c>
      <c r="F959" t="s">
        <v>19</v>
      </c>
      <c r="G959" t="s">
        <v>1504</v>
      </c>
      <c r="H959" s="1">
        <v>46010</v>
      </c>
      <c r="I959" t="s">
        <v>1505</v>
      </c>
      <c r="J959">
        <v>150</v>
      </c>
      <c r="K959" t="s">
        <v>21</v>
      </c>
      <c r="L959" s="3">
        <f>Data[[#This Row],[Fees]]/Data[[#This Row],[Converted Amount]]</f>
        <v>3.1000000000000003E-2</v>
      </c>
      <c r="M959" s="11">
        <v>150</v>
      </c>
      <c r="N959" s="11">
        <v>4.6500000000000004</v>
      </c>
      <c r="O959" s="11">
        <v>145.35</v>
      </c>
      <c r="P959" t="s">
        <v>21</v>
      </c>
      <c r="Q959" t="s">
        <v>2650</v>
      </c>
      <c r="R959" t="s">
        <v>2651</v>
      </c>
      <c r="S959" t="s">
        <v>2652</v>
      </c>
      <c r="T959" t="s">
        <v>2653</v>
      </c>
    </row>
    <row r="960" spans="3:22" x14ac:dyDescent="0.45">
      <c r="C960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46010</v>
      </c>
      <c r="D960" t="s">
        <v>1446</v>
      </c>
      <c r="E960" t="s">
        <v>1856</v>
      </c>
      <c r="F960" t="s">
        <v>48</v>
      </c>
      <c r="G960" t="s">
        <v>1517</v>
      </c>
      <c r="H960" s="1">
        <v>46010</v>
      </c>
      <c r="I960" t="s">
        <v>1518</v>
      </c>
      <c r="J960">
        <v>-12</v>
      </c>
      <c r="K960" t="s">
        <v>21</v>
      </c>
      <c r="L960" s="3">
        <f>Data[[#This Row],[Fees]]/Data[[#This Row],[Converted Amount]]</f>
        <v>0</v>
      </c>
      <c r="M960" s="11">
        <v>-12</v>
      </c>
      <c r="N960" s="11">
        <v>0</v>
      </c>
      <c r="O960" s="11">
        <v>-12</v>
      </c>
      <c r="P960" t="s">
        <v>21</v>
      </c>
    </row>
    <row r="961" spans="3:20" x14ac:dyDescent="0.45">
      <c r="C96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46010</v>
      </c>
      <c r="D961" t="s">
        <v>1446</v>
      </c>
      <c r="E961" t="s">
        <v>1856</v>
      </c>
      <c r="F961" t="s">
        <v>48</v>
      </c>
      <c r="G961" t="s">
        <v>1519</v>
      </c>
      <c r="H961" s="1">
        <v>46010</v>
      </c>
      <c r="I961" t="s">
        <v>1520</v>
      </c>
      <c r="J961">
        <v>-0.78</v>
      </c>
      <c r="K961" t="s">
        <v>21</v>
      </c>
      <c r="L961" s="3">
        <f>Data[[#This Row],[Fees]]/Data[[#This Row],[Converted Amount]]</f>
        <v>0</v>
      </c>
      <c r="M961" s="11">
        <v>-0.78</v>
      </c>
      <c r="N961" s="11">
        <v>0</v>
      </c>
      <c r="O961" s="11">
        <v>-0.78</v>
      </c>
      <c r="P961" t="s">
        <v>21</v>
      </c>
    </row>
    <row r="962" spans="3:20" x14ac:dyDescent="0.45">
      <c r="C962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46010</v>
      </c>
      <c r="D962" t="s">
        <v>1446</v>
      </c>
      <c r="E962" t="s">
        <v>1856</v>
      </c>
      <c r="F962" t="s">
        <v>48</v>
      </c>
      <c r="G962" t="s">
        <v>1521</v>
      </c>
      <c r="H962" s="1">
        <v>46010</v>
      </c>
      <c r="I962" t="s">
        <v>1520</v>
      </c>
      <c r="J962">
        <v>-0.6</v>
      </c>
      <c r="K962" t="s">
        <v>21</v>
      </c>
      <c r="L962" s="3">
        <f>Data[[#This Row],[Fees]]/Data[[#This Row],[Converted Amount]]</f>
        <v>0</v>
      </c>
      <c r="M962" s="11">
        <v>-0.6</v>
      </c>
      <c r="N962" s="11">
        <v>0</v>
      </c>
      <c r="O962" s="11">
        <v>-0.6</v>
      </c>
      <c r="P962" t="s">
        <v>21</v>
      </c>
    </row>
    <row r="963" spans="3:20" x14ac:dyDescent="0.45">
      <c r="C96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63" t="s">
        <v>1446</v>
      </c>
      <c r="E963" t="s">
        <v>1855</v>
      </c>
      <c r="F963" t="s">
        <v>19</v>
      </c>
      <c r="G963" t="s">
        <v>1460</v>
      </c>
      <c r="H963" s="1">
        <v>46013</v>
      </c>
      <c r="I963" t="s">
        <v>1461</v>
      </c>
      <c r="J963">
        <v>290</v>
      </c>
      <c r="K963" t="s">
        <v>21</v>
      </c>
      <c r="L963" s="3">
        <f>Data[[#This Row],[Fees]]/Data[[#This Row],[Converted Amount]]</f>
        <v>3.5034482758620693E-2</v>
      </c>
      <c r="M963" s="11">
        <v>290</v>
      </c>
      <c r="N963" s="11">
        <v>10.16</v>
      </c>
      <c r="O963" s="11">
        <v>279.83999999999997</v>
      </c>
      <c r="P963" t="s">
        <v>21</v>
      </c>
      <c r="Q963" t="s">
        <v>2404</v>
      </c>
      <c r="R963" t="s">
        <v>2405</v>
      </c>
      <c r="S963" t="s">
        <v>2406</v>
      </c>
      <c r="T963" t="s">
        <v>2407</v>
      </c>
    </row>
    <row r="964" spans="3:20" x14ac:dyDescent="0.45">
      <c r="C96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64" t="s">
        <v>1446</v>
      </c>
      <c r="E964" t="s">
        <v>1855</v>
      </c>
      <c r="F964" t="s">
        <v>19</v>
      </c>
      <c r="G964" t="s">
        <v>1462</v>
      </c>
      <c r="H964" s="1">
        <v>46013</v>
      </c>
      <c r="I964" t="s">
        <v>1463</v>
      </c>
      <c r="J964">
        <v>384</v>
      </c>
      <c r="K964" t="s">
        <v>21</v>
      </c>
      <c r="L964" s="3">
        <f>Data[[#This Row],[Fees]]/Data[[#This Row],[Converted Amount]]</f>
        <v>2.9791666666666664E-2</v>
      </c>
      <c r="M964" s="11">
        <v>384</v>
      </c>
      <c r="N964" s="11">
        <v>11.44</v>
      </c>
      <c r="O964" s="11">
        <v>372.56</v>
      </c>
      <c r="P964" t="s">
        <v>21</v>
      </c>
      <c r="Q964" t="s">
        <v>2126</v>
      </c>
      <c r="R964" t="s">
        <v>2127</v>
      </c>
      <c r="S964" t="s">
        <v>2128</v>
      </c>
      <c r="T964" t="s">
        <v>2885</v>
      </c>
    </row>
    <row r="965" spans="3:20" x14ac:dyDescent="0.45">
      <c r="C96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46013</v>
      </c>
      <c r="D965" t="s">
        <v>1446</v>
      </c>
      <c r="E965" t="s">
        <v>1856</v>
      </c>
      <c r="F965" t="s">
        <v>48</v>
      </c>
      <c r="G965" t="s">
        <v>1522</v>
      </c>
      <c r="H965" s="1">
        <v>46013</v>
      </c>
      <c r="I965" t="s">
        <v>1523</v>
      </c>
      <c r="J965">
        <v>-1.1599999999999999</v>
      </c>
      <c r="K965" t="s">
        <v>21</v>
      </c>
      <c r="L965" s="3">
        <f>Data[[#This Row],[Fees]]/Data[[#This Row],[Converted Amount]]</f>
        <v>0</v>
      </c>
      <c r="M965" s="11">
        <v>-1.1599999999999999</v>
      </c>
      <c r="N965" s="11">
        <v>0</v>
      </c>
      <c r="O965" s="11">
        <v>-1.1599999999999999</v>
      </c>
      <c r="P965" t="s">
        <v>21</v>
      </c>
    </row>
    <row r="966" spans="3:20" x14ac:dyDescent="0.45">
      <c r="C96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46013</v>
      </c>
      <c r="D966" t="s">
        <v>1446</v>
      </c>
      <c r="E966" t="s">
        <v>1856</v>
      </c>
      <c r="F966" t="s">
        <v>48</v>
      </c>
      <c r="G966" t="s">
        <v>1524</v>
      </c>
      <c r="H966" s="1">
        <v>46013</v>
      </c>
      <c r="I966" t="s">
        <v>1525</v>
      </c>
      <c r="J966">
        <v>-1.54</v>
      </c>
      <c r="K966" t="s">
        <v>21</v>
      </c>
      <c r="L966" s="3">
        <f>Data[[#This Row],[Fees]]/Data[[#This Row],[Converted Amount]]</f>
        <v>0</v>
      </c>
      <c r="M966" s="11">
        <v>-1.54</v>
      </c>
      <c r="N966" s="11">
        <v>0</v>
      </c>
      <c r="O966" s="17">
        <v>-1.54</v>
      </c>
      <c r="P966" t="s">
        <v>21</v>
      </c>
    </row>
    <row r="967" spans="3:20" x14ac:dyDescent="0.45">
      <c r="C967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67" t="s">
        <v>1446</v>
      </c>
      <c r="E967" t="s">
        <v>1855</v>
      </c>
      <c r="F967" t="s">
        <v>19</v>
      </c>
      <c r="G967" t="s">
        <v>1447</v>
      </c>
      <c r="H967" s="1">
        <v>46014</v>
      </c>
      <c r="J967">
        <v>185</v>
      </c>
      <c r="K967" t="s">
        <v>21</v>
      </c>
      <c r="L967" s="3">
        <f>Data[[#This Row],[Fees]]/Data[[#This Row],[Converted Amount]]</f>
        <v>4.5621621621621616E-2</v>
      </c>
      <c r="M967" s="11">
        <v>185</v>
      </c>
      <c r="N967" s="11">
        <v>8.44</v>
      </c>
      <c r="O967" s="11">
        <v>176.56</v>
      </c>
      <c r="P967" t="s">
        <v>21</v>
      </c>
      <c r="Q967" t="s">
        <v>2805</v>
      </c>
    </row>
    <row r="968" spans="3:20" x14ac:dyDescent="0.45">
      <c r="C96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68" t="s">
        <v>1446</v>
      </c>
      <c r="E968" t="s">
        <v>1855</v>
      </c>
      <c r="F968" t="s">
        <v>19</v>
      </c>
      <c r="G968" t="s">
        <v>1448</v>
      </c>
      <c r="H968" s="1">
        <v>46015</v>
      </c>
      <c r="I968" t="s">
        <v>1449</v>
      </c>
      <c r="J968">
        <v>7600</v>
      </c>
      <c r="K968" t="s">
        <v>21</v>
      </c>
      <c r="L968" s="3">
        <f>Data[[#This Row],[Fees]]/Data[[#This Row],[Converted Amount]]</f>
        <v>3.4039473684210522E-2</v>
      </c>
      <c r="M968" s="11">
        <v>7600</v>
      </c>
      <c r="N968" s="11">
        <v>258.7</v>
      </c>
      <c r="O968" s="11">
        <v>7341.3</v>
      </c>
      <c r="P968" t="s">
        <v>21</v>
      </c>
      <c r="Q968" t="s">
        <v>2345</v>
      </c>
      <c r="R968" t="s">
        <v>2346</v>
      </c>
      <c r="S968" t="s">
        <v>2347</v>
      </c>
      <c r="T968" t="s">
        <v>2348</v>
      </c>
    </row>
    <row r="969" spans="3:20" x14ac:dyDescent="0.45">
      <c r="C96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46015</v>
      </c>
      <c r="D969" t="s">
        <v>1446</v>
      </c>
      <c r="E969" t="s">
        <v>1855</v>
      </c>
      <c r="F969" t="s">
        <v>48</v>
      </c>
      <c r="G969" t="s">
        <v>1464</v>
      </c>
      <c r="H969" s="1">
        <v>46015</v>
      </c>
      <c r="I969" t="s">
        <v>1465</v>
      </c>
      <c r="J969">
        <v>-30.4</v>
      </c>
      <c r="K969" t="s">
        <v>21</v>
      </c>
      <c r="L969" s="3">
        <f>Data[[#This Row],[Fees]]/Data[[#This Row],[Converted Amount]]</f>
        <v>0</v>
      </c>
      <c r="M969" s="11">
        <v>-30.4</v>
      </c>
      <c r="N969" s="11">
        <v>0</v>
      </c>
      <c r="O969" s="11">
        <v>-30.4</v>
      </c>
      <c r="P969" t="s">
        <v>21</v>
      </c>
    </row>
    <row r="970" spans="3:20" x14ac:dyDescent="0.45">
      <c r="C97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70" t="s">
        <v>1446</v>
      </c>
      <c r="E970" t="s">
        <v>1855</v>
      </c>
      <c r="F970" t="s">
        <v>19</v>
      </c>
      <c r="G970" t="s">
        <v>1450</v>
      </c>
      <c r="H970" s="1">
        <v>46019</v>
      </c>
      <c r="I970" t="s">
        <v>1451</v>
      </c>
      <c r="J970">
        <v>19550</v>
      </c>
      <c r="K970" t="s">
        <v>21</v>
      </c>
      <c r="L970" s="3">
        <f>Data[[#This Row],[Fees]]/Data[[#This Row],[Converted Amount]]</f>
        <v>2.90153452685422E-2</v>
      </c>
      <c r="M970" s="11">
        <v>19550</v>
      </c>
      <c r="N970" s="11">
        <v>567.25</v>
      </c>
      <c r="O970" s="11">
        <v>18982.75</v>
      </c>
      <c r="P970" t="s">
        <v>21</v>
      </c>
      <c r="Q970" t="s">
        <v>2510</v>
      </c>
      <c r="R970" t="s">
        <v>2511</v>
      </c>
      <c r="S970" t="s">
        <v>2531</v>
      </c>
      <c r="T970" t="s">
        <v>2845</v>
      </c>
    </row>
    <row r="971" spans="3:20" x14ac:dyDescent="0.45">
      <c r="C971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46019</v>
      </c>
      <c r="D971" t="s">
        <v>1446</v>
      </c>
      <c r="E971" t="s">
        <v>1855</v>
      </c>
      <c r="F971" t="s">
        <v>48</v>
      </c>
      <c r="G971" t="s">
        <v>1466</v>
      </c>
      <c r="H971" s="1">
        <v>46019</v>
      </c>
      <c r="I971" t="s">
        <v>1467</v>
      </c>
      <c r="J971">
        <v>-78.2</v>
      </c>
      <c r="K971" t="s">
        <v>21</v>
      </c>
      <c r="L971" s="3">
        <f>Data[[#This Row],[Fees]]/Data[[#This Row],[Converted Amount]]</f>
        <v>0</v>
      </c>
      <c r="M971" s="11">
        <v>-78.2</v>
      </c>
      <c r="N971" s="11">
        <v>0</v>
      </c>
      <c r="O971" s="11">
        <v>-78.2</v>
      </c>
      <c r="P971" t="s">
        <v>21</v>
      </c>
    </row>
    <row r="972" spans="3:20" x14ac:dyDescent="0.45">
      <c r="C97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72" t="s">
        <v>1446</v>
      </c>
      <c r="E972" t="s">
        <v>1855</v>
      </c>
      <c r="F972" t="s">
        <v>19</v>
      </c>
      <c r="G972" t="s">
        <v>1458</v>
      </c>
      <c r="H972" s="1">
        <v>46020</v>
      </c>
      <c r="I972" t="s">
        <v>1459</v>
      </c>
      <c r="J972">
        <v>43725</v>
      </c>
      <c r="K972" t="s">
        <v>21</v>
      </c>
      <c r="L972" s="3">
        <f>Data[[#This Row],[Fees]]/Data[[#This Row],[Converted Amount]]</f>
        <v>1.8296169239565466E-4</v>
      </c>
      <c r="M972" s="11">
        <v>43725</v>
      </c>
      <c r="N972" s="11">
        <v>8</v>
      </c>
      <c r="O972" s="11">
        <v>43717</v>
      </c>
      <c r="P972" t="s">
        <v>21</v>
      </c>
      <c r="Q972" t="s">
        <v>1982</v>
      </c>
      <c r="R972" t="s">
        <v>1983</v>
      </c>
      <c r="S972" t="s">
        <v>1984</v>
      </c>
      <c r="T972" t="s">
        <v>2886</v>
      </c>
    </row>
    <row r="973" spans="3:20" x14ac:dyDescent="0.45">
      <c r="C973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73" t="s">
        <v>1446</v>
      </c>
      <c r="E973" t="s">
        <v>1855</v>
      </c>
      <c r="F973" t="s">
        <v>19</v>
      </c>
      <c r="G973" t="s">
        <v>1452</v>
      </c>
      <c r="H973" s="1">
        <v>46021</v>
      </c>
      <c r="I973" t="s">
        <v>1453</v>
      </c>
      <c r="J973">
        <v>180</v>
      </c>
      <c r="K973" t="s">
        <v>21</v>
      </c>
      <c r="L973" s="3">
        <f>Data[[#This Row],[Fees]]/Data[[#This Row],[Converted Amount]]</f>
        <v>3.0666666666666665E-2</v>
      </c>
      <c r="M973" s="11">
        <v>180</v>
      </c>
      <c r="N973" s="11">
        <v>5.52</v>
      </c>
      <c r="O973" s="11">
        <v>174.48</v>
      </c>
      <c r="P973" t="s">
        <v>21</v>
      </c>
      <c r="Q973" t="s">
        <v>2015</v>
      </c>
      <c r="R973" t="s">
        <v>2016</v>
      </c>
      <c r="S973" t="s">
        <v>2017</v>
      </c>
      <c r="T973" t="s">
        <v>2018</v>
      </c>
    </row>
    <row r="974" spans="3:20" x14ac:dyDescent="0.45">
      <c r="C974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74" t="s">
        <v>1446</v>
      </c>
      <c r="E974" t="s">
        <v>1855</v>
      </c>
      <c r="F974" t="s">
        <v>19</v>
      </c>
      <c r="G974" t="s">
        <v>1454</v>
      </c>
      <c r="H974" s="1">
        <v>46021</v>
      </c>
      <c r="I974" t="s">
        <v>1455</v>
      </c>
      <c r="J974">
        <v>19550</v>
      </c>
      <c r="K974" t="s">
        <v>21</v>
      </c>
      <c r="L974" s="3">
        <f>Data[[#This Row],[Fees]]/Data[[#This Row],[Converted Amount]]</f>
        <v>2.90153452685422E-2</v>
      </c>
      <c r="M974" s="11">
        <v>19550</v>
      </c>
      <c r="N974" s="11">
        <v>567.25</v>
      </c>
      <c r="O974" s="11">
        <v>18982.75</v>
      </c>
      <c r="P974" t="s">
        <v>21</v>
      </c>
      <c r="Q974" t="s">
        <v>2510</v>
      </c>
      <c r="R974" t="s">
        <v>2511</v>
      </c>
      <c r="S974" t="s">
        <v>2531</v>
      </c>
      <c r="T974" t="s">
        <v>2845</v>
      </c>
    </row>
    <row r="975" spans="3:20" x14ac:dyDescent="0.45">
      <c r="C97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46020</v>
      </c>
      <c r="D975" t="s">
        <v>1446</v>
      </c>
      <c r="E975" t="s">
        <v>1855</v>
      </c>
      <c r="F975" t="s">
        <v>48</v>
      </c>
      <c r="G975" t="s">
        <v>1468</v>
      </c>
      <c r="H975" s="1">
        <v>46021</v>
      </c>
      <c r="I975" t="s">
        <v>1469</v>
      </c>
      <c r="J975">
        <v>-174.9</v>
      </c>
      <c r="K975" t="s">
        <v>21</v>
      </c>
      <c r="L975" s="3">
        <f>Data[[#This Row],[Fees]]/Data[[#This Row],[Converted Amount]]</f>
        <v>0</v>
      </c>
      <c r="M975" s="11">
        <v>-174.9</v>
      </c>
      <c r="N975" s="11">
        <v>0</v>
      </c>
      <c r="O975" s="11">
        <v>-174.9</v>
      </c>
      <c r="P975" t="s">
        <v>21</v>
      </c>
    </row>
    <row r="976" spans="3:20" x14ac:dyDescent="0.45">
      <c r="C976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46021</v>
      </c>
      <c r="D976" t="s">
        <v>1446</v>
      </c>
      <c r="E976" t="s">
        <v>1855</v>
      </c>
      <c r="F976" t="s">
        <v>48</v>
      </c>
      <c r="G976" t="s">
        <v>1470</v>
      </c>
      <c r="H976" s="1">
        <v>46021</v>
      </c>
      <c r="I976" t="s">
        <v>1471</v>
      </c>
      <c r="J976">
        <v>-0.72</v>
      </c>
      <c r="K976" t="s">
        <v>21</v>
      </c>
      <c r="L976" s="3">
        <f>Data[[#This Row],[Fees]]/Data[[#This Row],[Converted Amount]]</f>
        <v>0</v>
      </c>
      <c r="M976" s="11">
        <v>-0.72</v>
      </c>
      <c r="N976" s="11">
        <v>0</v>
      </c>
      <c r="O976" s="11">
        <v>-0.72</v>
      </c>
      <c r="P976" t="s">
        <v>21</v>
      </c>
    </row>
    <row r="977" spans="3:20" x14ac:dyDescent="0.45">
      <c r="C977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46021</v>
      </c>
      <c r="D977" t="s">
        <v>1446</v>
      </c>
      <c r="E977" t="s">
        <v>1855</v>
      </c>
      <c r="F977" t="s">
        <v>48</v>
      </c>
      <c r="G977" t="s">
        <v>1472</v>
      </c>
      <c r="H977" s="1">
        <v>46021</v>
      </c>
      <c r="I977" t="s">
        <v>1473</v>
      </c>
      <c r="J977">
        <v>-78.2</v>
      </c>
      <c r="K977" t="s">
        <v>21</v>
      </c>
      <c r="L977" s="3">
        <f>Data[[#This Row],[Fees]]/Data[[#This Row],[Converted Amount]]</f>
        <v>0</v>
      </c>
      <c r="M977" s="11">
        <v>-78.2</v>
      </c>
      <c r="N977" s="11">
        <v>0</v>
      </c>
      <c r="O977" s="11">
        <v>-78.2</v>
      </c>
      <c r="P977" t="s">
        <v>21</v>
      </c>
    </row>
    <row r="978" spans="3:20" x14ac:dyDescent="0.45">
      <c r="C978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78" t="s">
        <v>1446</v>
      </c>
      <c r="E978" t="s">
        <v>1855</v>
      </c>
      <c r="F978" t="s">
        <v>19</v>
      </c>
      <c r="G978" t="s">
        <v>1456</v>
      </c>
      <c r="H978" s="1">
        <v>46022</v>
      </c>
      <c r="I978" t="s">
        <v>1457</v>
      </c>
      <c r="J978">
        <v>40</v>
      </c>
      <c r="K978" t="s">
        <v>21</v>
      </c>
      <c r="L978" s="3">
        <f>Data[[#This Row],[Fees]]/Data[[#This Row],[Converted Amount]]</f>
        <v>3.6499999999999998E-2</v>
      </c>
      <c r="M978" s="11">
        <v>40</v>
      </c>
      <c r="N978" s="11">
        <v>1.46</v>
      </c>
      <c r="O978" s="11">
        <v>38.54</v>
      </c>
      <c r="P978" t="s">
        <v>21</v>
      </c>
      <c r="Q978" t="s">
        <v>2432</v>
      </c>
      <c r="R978" t="s">
        <v>2433</v>
      </c>
      <c r="S978" t="s">
        <v>2434</v>
      </c>
      <c r="T978" t="s">
        <v>2435</v>
      </c>
    </row>
    <row r="979" spans="3:20" x14ac:dyDescent="0.45">
      <c r="C979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46022</v>
      </c>
      <c r="D979" t="s">
        <v>1446</v>
      </c>
      <c r="E979" t="s">
        <v>1855</v>
      </c>
      <c r="F979" t="s">
        <v>48</v>
      </c>
      <c r="G979" t="s">
        <v>1474</v>
      </c>
      <c r="H979" s="1">
        <v>46022</v>
      </c>
      <c r="I979" t="s">
        <v>1475</v>
      </c>
      <c r="J979">
        <v>-0.16</v>
      </c>
      <c r="K979" t="s">
        <v>21</v>
      </c>
      <c r="L979" s="3">
        <f>Data[[#This Row],[Fees]]/Data[[#This Row],[Converted Amount]]</f>
        <v>0</v>
      </c>
      <c r="M979" s="11">
        <v>-0.16</v>
      </c>
      <c r="N979" s="11">
        <v>0</v>
      </c>
      <c r="O979" s="11">
        <v>-0.16</v>
      </c>
      <c r="P979" t="s">
        <v>21</v>
      </c>
    </row>
    <row r="980" spans="3:20" x14ac:dyDescent="0.45">
      <c r="C980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80" t="s">
        <v>1446</v>
      </c>
      <c r="E980" t="s">
        <v>1855</v>
      </c>
      <c r="F980" t="s">
        <v>19</v>
      </c>
      <c r="G980" t="s">
        <v>1476</v>
      </c>
      <c r="H980" s="1">
        <v>46023</v>
      </c>
      <c r="I980" t="s">
        <v>1477</v>
      </c>
      <c r="J980">
        <v>19550</v>
      </c>
      <c r="K980" t="s">
        <v>21</v>
      </c>
      <c r="L980" s="3">
        <f>Data[[#This Row],[Fees]]/Data[[#This Row],[Converted Amount]]</f>
        <v>2.90153452685422E-2</v>
      </c>
      <c r="M980" s="11">
        <v>19550</v>
      </c>
      <c r="N980" s="11">
        <v>567.25</v>
      </c>
      <c r="O980" s="11">
        <v>18982.75</v>
      </c>
      <c r="P980" t="s">
        <v>21</v>
      </c>
      <c r="Q980" t="s">
        <v>2510</v>
      </c>
      <c r="R980" t="s">
        <v>2511</v>
      </c>
      <c r="S980" t="s">
        <v>2531</v>
      </c>
      <c r="T980" t="s">
        <v>2845</v>
      </c>
    </row>
    <row r="981" spans="3:20" x14ac:dyDescent="0.45">
      <c r="C981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81" t="s">
        <v>1446</v>
      </c>
      <c r="E981" t="s">
        <v>1855</v>
      </c>
      <c r="F981" t="s">
        <v>19</v>
      </c>
      <c r="G981" t="s">
        <v>1478</v>
      </c>
      <c r="H981" s="1">
        <v>46023</v>
      </c>
      <c r="I981" t="s">
        <v>1479</v>
      </c>
      <c r="J981">
        <v>31650</v>
      </c>
      <c r="K981" t="s">
        <v>21</v>
      </c>
      <c r="L981" s="3">
        <f>Data[[#This Row],[Fees]]/Data[[#This Row],[Converted Amount]]</f>
        <v>4.4009478672985783E-2</v>
      </c>
      <c r="M981" s="11">
        <v>31650</v>
      </c>
      <c r="N981" s="11">
        <v>1392.9</v>
      </c>
      <c r="O981" s="11">
        <v>30257.1</v>
      </c>
      <c r="P981" t="s">
        <v>21</v>
      </c>
      <c r="Q981" t="s">
        <v>2887</v>
      </c>
      <c r="R981" t="s">
        <v>2888</v>
      </c>
      <c r="S981" t="s">
        <v>2889</v>
      </c>
      <c r="T981" t="s">
        <v>2890</v>
      </c>
    </row>
    <row r="982" spans="3:20" x14ac:dyDescent="0.45">
      <c r="C982" s="1" t="str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/>
      </c>
      <c r="D982" t="s">
        <v>1446</v>
      </c>
      <c r="E982" t="s">
        <v>1855</v>
      </c>
      <c r="F982" t="s">
        <v>48</v>
      </c>
      <c r="G982" t="s">
        <v>1480</v>
      </c>
      <c r="H982" s="1">
        <v>46023</v>
      </c>
      <c r="I982" t="s">
        <v>1481</v>
      </c>
      <c r="J982">
        <v>-1.5</v>
      </c>
      <c r="K982" t="s">
        <v>21</v>
      </c>
      <c r="L982" s="3">
        <f>Data[[#This Row],[Fees]]/Data[[#This Row],[Converted Amount]]</f>
        <v>0</v>
      </c>
      <c r="M982" s="11">
        <v>-1.5</v>
      </c>
      <c r="N982" s="11">
        <v>0</v>
      </c>
      <c r="O982" s="11">
        <v>-1.5</v>
      </c>
      <c r="P982" t="s">
        <v>21</v>
      </c>
    </row>
    <row r="983" spans="3:20" x14ac:dyDescent="0.45">
      <c r="C983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46023</v>
      </c>
      <c r="D983" t="s">
        <v>1446</v>
      </c>
      <c r="E983" t="s">
        <v>1855</v>
      </c>
      <c r="F983" t="s">
        <v>48</v>
      </c>
      <c r="G983" t="s">
        <v>1482</v>
      </c>
      <c r="H983" s="1">
        <v>46023</v>
      </c>
      <c r="I983" t="s">
        <v>1483</v>
      </c>
      <c r="J983">
        <v>-78.2</v>
      </c>
      <c r="K983" t="s">
        <v>21</v>
      </c>
      <c r="L983" s="3">
        <f>Data[[#This Row],[Fees]]/Data[[#This Row],[Converted Amount]]</f>
        <v>0</v>
      </c>
      <c r="M983" s="11">
        <v>-78.2</v>
      </c>
      <c r="N983" s="11">
        <v>0</v>
      </c>
      <c r="O983" s="11">
        <v>-78.2</v>
      </c>
      <c r="P983" t="s">
        <v>21</v>
      </c>
    </row>
    <row r="984" spans="3:20" x14ac:dyDescent="0.45">
      <c r="C984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46023</v>
      </c>
      <c r="D984" t="s">
        <v>1446</v>
      </c>
      <c r="E984" t="s">
        <v>1855</v>
      </c>
      <c r="F984" t="s">
        <v>48</v>
      </c>
      <c r="G984" t="s">
        <v>1484</v>
      </c>
      <c r="H984" s="1">
        <v>46023</v>
      </c>
      <c r="I984" t="s">
        <v>1485</v>
      </c>
      <c r="J984">
        <v>-126.6</v>
      </c>
      <c r="K984" t="s">
        <v>21</v>
      </c>
      <c r="L984" s="3">
        <f>Data[[#This Row],[Fees]]/Data[[#This Row],[Converted Amount]]</f>
        <v>0</v>
      </c>
      <c r="M984" s="11">
        <v>-126.6</v>
      </c>
      <c r="N984" s="11">
        <v>0</v>
      </c>
      <c r="O984" s="11">
        <v>-126.6</v>
      </c>
      <c r="P984" t="s">
        <v>21</v>
      </c>
    </row>
    <row r="985" spans="3:20" x14ac:dyDescent="0.45">
      <c r="C985" s="1">
        <f>IFERROR(IF(ISNUMBER(FIND("Invoicing",Data[[#This Row],[Description]])),DATEVALUE(MID(Data[[#This Row],[Description]], FIND("(",Data[[#This Row],[Description]])+1, FIND(")",Data[[#This Row],[Description]]) - FIND("(", Data[[#This Row],[Description]]) - 1)),""), "")</f>
        <v>46025</v>
      </c>
      <c r="D985" t="s">
        <v>1446</v>
      </c>
      <c r="E985" t="s">
        <v>1855</v>
      </c>
      <c r="F985" t="s">
        <v>48</v>
      </c>
      <c r="G985" t="s">
        <v>1486</v>
      </c>
      <c r="H985" s="1">
        <v>46025</v>
      </c>
      <c r="I985" t="s">
        <v>1487</v>
      </c>
      <c r="J985">
        <v>-78.2</v>
      </c>
      <c r="K985" t="s">
        <v>21</v>
      </c>
      <c r="L985" s="3">
        <f>Data[[#This Row],[Fees]]/Data[[#This Row],[Converted Amount]]</f>
        <v>0</v>
      </c>
      <c r="M985" s="11">
        <v>-78.2</v>
      </c>
      <c r="N985" s="11">
        <v>0</v>
      </c>
      <c r="O985" s="11">
        <v>-78.2</v>
      </c>
      <c r="P985" t="s">
        <v>21</v>
      </c>
    </row>
    <row r="986" spans="3:20" x14ac:dyDescent="0.45">
      <c r="C986"/>
      <c r="D986"/>
    </row>
    <row r="987" spans="3:20" x14ac:dyDescent="0.45">
      <c r="C987"/>
      <c r="D987"/>
    </row>
    <row r="988" spans="3:20" x14ac:dyDescent="0.45">
      <c r="C988"/>
      <c r="D988"/>
    </row>
    <row r="989" spans="3:20" x14ac:dyDescent="0.45">
      <c r="C989"/>
      <c r="D989"/>
    </row>
    <row r="990" spans="3:20" x14ac:dyDescent="0.45">
      <c r="C990"/>
      <c r="D990"/>
    </row>
    <row r="991" spans="3:20" x14ac:dyDescent="0.45">
      <c r="C991"/>
      <c r="D991"/>
    </row>
    <row r="992" spans="3:20" x14ac:dyDescent="0.45">
      <c r="C992"/>
      <c r="D992"/>
    </row>
    <row r="993" spans="3:4" x14ac:dyDescent="0.45">
      <c r="C993"/>
      <c r="D993"/>
    </row>
    <row r="994" spans="3:4" x14ac:dyDescent="0.45">
      <c r="C994"/>
      <c r="D994"/>
    </row>
    <row r="995" spans="3:4" x14ac:dyDescent="0.45">
      <c r="C995"/>
      <c r="D995"/>
    </row>
    <row r="996" spans="3:4" x14ac:dyDescent="0.45">
      <c r="C996"/>
      <c r="D996"/>
    </row>
    <row r="997" spans="3:4" x14ac:dyDescent="0.45">
      <c r="C997"/>
      <c r="D997"/>
    </row>
    <row r="998" spans="3:4" x14ac:dyDescent="0.45">
      <c r="C998"/>
      <c r="D998"/>
    </row>
    <row r="999" spans="3:4" x14ac:dyDescent="0.45">
      <c r="C999"/>
      <c r="D999"/>
    </row>
    <row r="1000" spans="3:4" x14ac:dyDescent="0.45">
      <c r="C1000"/>
      <c r="D1000"/>
    </row>
    <row r="1001" spans="3:4" x14ac:dyDescent="0.45">
      <c r="C1001"/>
      <c r="D1001"/>
    </row>
    <row r="1002" spans="3:4" x14ac:dyDescent="0.45">
      <c r="C1002"/>
      <c r="D1002"/>
    </row>
    <row r="1003" spans="3:4" x14ac:dyDescent="0.45">
      <c r="C1003"/>
      <c r="D1003"/>
    </row>
    <row r="1004" spans="3:4" x14ac:dyDescent="0.45">
      <c r="C1004"/>
      <c r="D1004"/>
    </row>
    <row r="1005" spans="3:4" x14ac:dyDescent="0.45">
      <c r="C1005"/>
      <c r="D1005"/>
    </row>
    <row r="1006" spans="3:4" x14ac:dyDescent="0.45">
      <c r="C1006"/>
      <c r="D1006"/>
    </row>
    <row r="1007" spans="3:4" x14ac:dyDescent="0.45">
      <c r="C1007"/>
      <c r="D1007"/>
    </row>
    <row r="1008" spans="3:4" x14ac:dyDescent="0.45">
      <c r="C1008"/>
      <c r="D1008"/>
    </row>
    <row r="1009" spans="3:4" x14ac:dyDescent="0.45">
      <c r="C1009"/>
      <c r="D1009"/>
    </row>
    <row r="1010" spans="3:4" x14ac:dyDescent="0.45">
      <c r="C1010"/>
      <c r="D1010"/>
    </row>
    <row r="1011" spans="3:4" x14ac:dyDescent="0.45">
      <c r="C1011"/>
      <c r="D1011"/>
    </row>
    <row r="1012" spans="3:4" x14ac:dyDescent="0.45">
      <c r="C1012"/>
      <c r="D1012"/>
    </row>
    <row r="1013" spans="3:4" x14ac:dyDescent="0.45">
      <c r="C1013"/>
      <c r="D1013"/>
    </row>
    <row r="1014" spans="3:4" x14ac:dyDescent="0.45">
      <c r="C1014"/>
      <c r="D1014"/>
    </row>
    <row r="1015" spans="3:4" x14ac:dyDescent="0.45">
      <c r="C1015"/>
      <c r="D1015"/>
    </row>
    <row r="1016" spans="3:4" x14ac:dyDescent="0.45">
      <c r="C1016"/>
      <c r="D1016"/>
    </row>
    <row r="1017" spans="3:4" x14ac:dyDescent="0.45">
      <c r="C1017"/>
      <c r="D1017"/>
    </row>
    <row r="1018" spans="3:4" x14ac:dyDescent="0.45">
      <c r="C1018"/>
      <c r="D1018"/>
    </row>
    <row r="1019" spans="3:4" x14ac:dyDescent="0.45">
      <c r="C1019"/>
      <c r="D1019"/>
    </row>
    <row r="1020" spans="3:4" x14ac:dyDescent="0.45">
      <c r="C1020"/>
      <c r="D1020"/>
    </row>
    <row r="1021" spans="3:4" x14ac:dyDescent="0.45">
      <c r="C1021"/>
      <c r="D1021"/>
    </row>
    <row r="1022" spans="3:4" x14ac:dyDescent="0.45">
      <c r="C1022"/>
      <c r="D1022"/>
    </row>
    <row r="1023" spans="3:4" x14ac:dyDescent="0.45">
      <c r="C1023"/>
      <c r="D1023"/>
    </row>
    <row r="1024" spans="3:4" x14ac:dyDescent="0.45">
      <c r="C1024"/>
      <c r="D1024"/>
    </row>
    <row r="1025" spans="3:4" x14ac:dyDescent="0.45">
      <c r="C1025"/>
      <c r="D1025"/>
    </row>
    <row r="1026" spans="3:4" x14ac:dyDescent="0.45">
      <c r="C1026"/>
      <c r="D1026"/>
    </row>
    <row r="1027" spans="3:4" x14ac:dyDescent="0.45">
      <c r="C1027"/>
      <c r="D1027"/>
    </row>
    <row r="1028" spans="3:4" x14ac:dyDescent="0.45">
      <c r="C1028"/>
      <c r="D1028"/>
    </row>
    <row r="1029" spans="3:4" x14ac:dyDescent="0.45">
      <c r="C1029"/>
      <c r="D1029"/>
    </row>
    <row r="1030" spans="3:4" x14ac:dyDescent="0.45">
      <c r="C1030"/>
      <c r="D1030"/>
    </row>
    <row r="1031" spans="3:4" x14ac:dyDescent="0.45">
      <c r="C1031"/>
      <c r="D1031"/>
    </row>
    <row r="1032" spans="3:4" x14ac:dyDescent="0.45">
      <c r="C1032"/>
      <c r="D1032"/>
    </row>
    <row r="1033" spans="3:4" x14ac:dyDescent="0.45">
      <c r="C1033"/>
      <c r="D1033"/>
    </row>
    <row r="1034" spans="3:4" x14ac:dyDescent="0.45">
      <c r="C1034"/>
      <c r="D1034"/>
    </row>
    <row r="1035" spans="3:4" x14ac:dyDescent="0.45">
      <c r="C1035"/>
      <c r="D1035"/>
    </row>
    <row r="1036" spans="3:4" x14ac:dyDescent="0.45">
      <c r="C1036"/>
      <c r="D1036"/>
    </row>
    <row r="1037" spans="3:4" x14ac:dyDescent="0.45">
      <c r="C1037"/>
      <c r="D1037"/>
    </row>
    <row r="1038" spans="3:4" x14ac:dyDescent="0.45">
      <c r="C1038"/>
      <c r="D1038"/>
    </row>
    <row r="1039" spans="3:4" x14ac:dyDescent="0.45">
      <c r="C1039"/>
      <c r="D1039"/>
    </row>
    <row r="1040" spans="3:4" x14ac:dyDescent="0.45">
      <c r="C1040"/>
      <c r="D1040"/>
    </row>
    <row r="1041" spans="3:4" x14ac:dyDescent="0.45">
      <c r="C1041"/>
      <c r="D1041"/>
    </row>
    <row r="1042" spans="3:4" x14ac:dyDescent="0.45">
      <c r="C1042"/>
      <c r="D1042"/>
    </row>
    <row r="1043" spans="3:4" x14ac:dyDescent="0.45">
      <c r="C1043"/>
      <c r="D1043"/>
    </row>
    <row r="1044" spans="3:4" x14ac:dyDescent="0.45">
      <c r="C1044"/>
      <c r="D1044"/>
    </row>
    <row r="1045" spans="3:4" x14ac:dyDescent="0.45">
      <c r="C1045"/>
      <c r="D1045"/>
    </row>
    <row r="1046" spans="3:4" x14ac:dyDescent="0.45">
      <c r="C1046"/>
      <c r="D1046"/>
    </row>
    <row r="1047" spans="3:4" x14ac:dyDescent="0.45">
      <c r="C1047"/>
      <c r="D1047"/>
    </row>
    <row r="1048" spans="3:4" x14ac:dyDescent="0.45">
      <c r="C1048"/>
      <c r="D1048"/>
    </row>
    <row r="1049" spans="3:4" x14ac:dyDescent="0.45">
      <c r="C1049"/>
      <c r="D1049"/>
    </row>
    <row r="1050" spans="3:4" x14ac:dyDescent="0.45">
      <c r="C1050"/>
      <c r="D1050"/>
    </row>
    <row r="1051" spans="3:4" x14ac:dyDescent="0.45">
      <c r="C1051"/>
      <c r="D1051"/>
    </row>
    <row r="1052" spans="3:4" x14ac:dyDescent="0.45">
      <c r="C1052"/>
      <c r="D1052"/>
    </row>
    <row r="1053" spans="3:4" x14ac:dyDescent="0.45">
      <c r="C1053"/>
      <c r="D1053"/>
    </row>
    <row r="1054" spans="3:4" x14ac:dyDescent="0.45">
      <c r="C1054"/>
      <c r="D1054"/>
    </row>
    <row r="1055" spans="3:4" x14ac:dyDescent="0.45">
      <c r="C1055"/>
      <c r="D1055"/>
    </row>
    <row r="1056" spans="3:4" x14ac:dyDescent="0.45">
      <c r="C1056"/>
      <c r="D1056"/>
    </row>
    <row r="1057" spans="3:4" x14ac:dyDescent="0.45">
      <c r="C1057"/>
      <c r="D1057"/>
    </row>
    <row r="1058" spans="3:4" x14ac:dyDescent="0.45">
      <c r="C1058"/>
      <c r="D1058"/>
    </row>
    <row r="1059" spans="3:4" x14ac:dyDescent="0.45">
      <c r="C1059"/>
      <c r="D1059"/>
    </row>
    <row r="1060" spans="3:4" x14ac:dyDescent="0.45">
      <c r="C1060"/>
      <c r="D1060"/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F80A-8D38-42AB-8409-B29D2DBD2B4E}">
  <dimension ref="A1:A2"/>
  <sheetViews>
    <sheetView workbookViewId="0"/>
  </sheetViews>
  <sheetFormatPr defaultRowHeight="14.25" x14ac:dyDescent="0.45"/>
  <sheetData>
    <row r="1" spans="1:1" x14ac:dyDescent="0.45">
      <c r="A1" t="str" cm="1">
        <f t="array" aca="1" ref="A1" ca="1">LEFT(CELL("filename",A1),FIND("[",CELL("filename",A1))-1) &amp; "Data\"</f>
        <v>C:\Users\isaac\Documents\0 - Webprojects\ProjectFinance Cases\PowerQuery_StripeFees\Data\</v>
      </c>
    </row>
    <row r="2" spans="1:1" x14ac:dyDescent="0.45">
      <c r="A2" s="40" t="s">
        <v>2892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4540C8-C482-4B7B-8618-B8EA957048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Fee Distribution</vt:lpstr>
      <vt:lpstr>Fees by date</vt:lpstr>
      <vt:lpstr>Transformed Data QB</vt:lpstr>
      <vt:lpstr>Data</vt:lpstr>
      <vt:lpstr>Aux</vt:lpstr>
      <vt:lpstr>'Fees by date'!_FilterDatabase</vt:lpstr>
      <vt:lpstr>Path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Martinez Barcia</dc:creator>
  <cp:lastModifiedBy>Isaac Martinez Barcia</cp:lastModifiedBy>
  <dcterms:created xsi:type="dcterms:W3CDTF">2015-06-05T18:17:20Z</dcterms:created>
  <dcterms:modified xsi:type="dcterms:W3CDTF">2026-08-12T14:47:22Z</dcterms:modified>
</cp:coreProperties>
</file>